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40" yWindow="65521" windowWidth="13305" windowHeight="13410" tabRatio="489" firstSheet="3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передача'!$G$126:$J$126</definedName>
    <definedName name="POWER_TOTAL_DISBALANCE">'46 - передача'!$F$126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<sst xmlns="http://schemas.openxmlformats.org/spreadsheetml/2006/main" count="7864" uniqueCount="842">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</sst>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2.1.1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703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839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259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/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/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/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8">
      <selection activeCell="N27" sqref="N27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2021</v>
      </c>
    </row>
    <row r="3" spans="1:14" ht="15" customHeight="1">
      <c r="A3" s="48"/>
      <c r="D3" s="51"/>
      <c r="E3" s="52"/>
      <c r="F3" s="53"/>
      <c r="G3" s="263" t="str">
        <f>version</f>
        <v>Версия 2.1.1</v>
      </c>
      <c r="H3" s="264"/>
      <c r="M3" s="50" t="s">
        <v>127</v>
      </c>
      <c r="N3" s="1">
        <f>N2-1</f>
        <v>2020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2019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711</v>
      </c>
      <c r="G8" s="60" t="s">
        <v>10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507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74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814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815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8"/>
  <sheetViews>
    <sheetView showGridLines="0" tabSelected="1" zoomScale="78" zoomScaleNormal="78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41" sqref="J41"/>
    </sheetView>
  </sheetViews>
  <sheetFormatPr defaultColWidth="10.25390625" defaultRowHeight="12.75"/>
  <cols>
    <col min="1" max="2" width="10.25390625" style="169" hidden="1" customWidth="1"/>
    <col min="3" max="3" width="9.875" style="114" hidden="1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2021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12742.438</v>
      </c>
      <c r="G18" s="222">
        <f>SUM(G19,G20,G28,G32)</f>
        <v>11127.553</v>
      </c>
      <c r="H18" s="222">
        <f>SUM(H19,H20,H28,H32)</f>
        <v>0</v>
      </c>
      <c r="I18" s="222">
        <f>SUM(I19,I20,I28,I32)</f>
        <v>1614.885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9217.66</v>
      </c>
      <c r="G20" s="224">
        <f>SUM(G21:G27)</f>
        <v>7602.775</v>
      </c>
      <c r="H20" s="224">
        <f>SUM(H21:H27)</f>
        <v>0</v>
      </c>
      <c r="I20" s="224">
        <f>SUM(I21:I27)</f>
        <v>1614.885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7828.562</v>
      </c>
      <c r="G22" s="225">
        <v>7602.775</v>
      </c>
      <c r="H22" s="225"/>
      <c r="I22" s="225">
        <v>225.787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64.728</v>
      </c>
      <c r="G23" s="225"/>
      <c r="H23" s="225"/>
      <c r="I23" s="225">
        <v>64.728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917.3220000000001</v>
      </c>
      <c r="G24" s="225"/>
      <c r="H24" s="225"/>
      <c r="I24" s="225">
        <v>917.3220000000001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154.497</v>
      </c>
      <c r="G25" s="225"/>
      <c r="H25" s="225"/>
      <c r="I25" s="225">
        <v>154.497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252.551</v>
      </c>
      <c r="G26" s="225"/>
      <c r="H26" s="225"/>
      <c r="I26" s="225">
        <v>252.551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3524.778</v>
      </c>
      <c r="G28" s="224">
        <f>SUM(G29:G31)</f>
        <v>3524.778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3524.778</v>
      </c>
      <c r="G30" s="225">
        <v>3524.778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6018.626797500001</v>
      </c>
      <c r="G33" s="132"/>
      <c r="H33" s="228">
        <f>H34</f>
        <v>0</v>
      </c>
      <c r="I33" s="228">
        <f>I34+I35</f>
        <v>3645.657</v>
      </c>
      <c r="J33" s="227">
        <f>J34+J35+J36</f>
        <v>2372.969797500001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3645.657</v>
      </c>
      <c r="G34" s="132"/>
      <c r="H34" s="225"/>
      <c r="I34" s="225">
        <f>G18-G38-G65</f>
        <v>3645.657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2372.969797500001</v>
      </c>
      <c r="G36" s="133"/>
      <c r="H36" s="133"/>
      <c r="I36" s="133"/>
      <c r="J36" s="229">
        <f>I34+I18-I38-I65</f>
        <v>2372.969797500001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12249.863999999998</v>
      </c>
      <c r="G38" s="228">
        <f>SUM(G39,G45,G53,G56,G59)</f>
        <v>7056.799</v>
      </c>
      <c r="H38" s="228">
        <f>SUM(H39,H45,H53,H56,H59)</f>
        <v>0</v>
      </c>
      <c r="I38" s="228">
        <f>SUM(I39,I45,I53,I56,I59)</f>
        <v>2820.0951999999997</v>
      </c>
      <c r="J38" s="227">
        <f>SUM(J39,J45,J53,J56,J59)</f>
        <v>2372.9698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8201.071</v>
      </c>
      <c r="G39" s="224">
        <f>SUM(G40:G44)</f>
        <v>3542.0969999999998</v>
      </c>
      <c r="H39" s="224">
        <f>SUM(H40:H44)</f>
        <v>0</v>
      </c>
      <c r="I39" s="224">
        <f>SUM(I40:I44)</f>
        <v>2286.0042</v>
      </c>
      <c r="J39" s="227">
        <f>SUM(J40:J44)</f>
        <v>2372.9698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7703.0307999999995</v>
      </c>
      <c r="G41" s="225">
        <v>3514.252</v>
      </c>
      <c r="H41" s="225"/>
      <c r="I41" s="225">
        <v>1917.326</v>
      </c>
      <c r="J41" s="226">
        <v>2271.4528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470.19519999999994</v>
      </c>
      <c r="G42" s="225">
        <v>0</v>
      </c>
      <c r="H42" s="225"/>
      <c r="I42" s="225">
        <v>368.67819999999995</v>
      </c>
      <c r="J42" s="226">
        <v>101.517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27.845</v>
      </c>
      <c r="G43" s="225">
        <v>27.845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4048.793</v>
      </c>
      <c r="G45" s="224">
        <f>SUM(G46:G52)</f>
        <v>3514.702</v>
      </c>
      <c r="H45" s="224">
        <f>SUM(H46:H52)</f>
        <v>0</v>
      </c>
      <c r="I45" s="224">
        <f>SUM(I46:I52)</f>
        <v>534.091</v>
      </c>
      <c r="J45" s="227">
        <f>SUM(J46:J52)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832</v>
      </c>
      <c r="E47" s="153" t="s">
        <v>719</v>
      </c>
      <c r="F47" s="224">
        <f>SUM(G47:J47)</f>
        <v>3685.6490000000003</v>
      </c>
      <c r="G47" s="225">
        <v>3514.702</v>
      </c>
      <c r="H47" s="225"/>
      <c r="I47" s="225">
        <v>170.947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833</v>
      </c>
      <c r="E48" s="153" t="s">
        <v>504</v>
      </c>
      <c r="F48" s="224">
        <f>SUM(G48:J48)</f>
        <v>11.717</v>
      </c>
      <c r="G48" s="225"/>
      <c r="H48" s="225"/>
      <c r="I48" s="225">
        <v>11.717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834</v>
      </c>
      <c r="E49" s="153" t="s">
        <v>791</v>
      </c>
      <c r="F49" s="224">
        <f>SUM(G49:J49)</f>
        <v>159.26</v>
      </c>
      <c r="G49" s="225"/>
      <c r="H49" s="225"/>
      <c r="I49" s="225">
        <v>159.26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835</v>
      </c>
      <c r="E50" s="153" t="s">
        <v>702</v>
      </c>
      <c r="F50" s="224">
        <f>SUM(G50:J50)</f>
        <v>85.302</v>
      </c>
      <c r="G50" s="225"/>
      <c r="H50" s="225"/>
      <c r="I50" s="225">
        <v>85.302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836</v>
      </c>
      <c r="E51" s="153" t="s">
        <v>543</v>
      </c>
      <c r="F51" s="224">
        <f>SUM(G51:J51)</f>
        <v>106.865</v>
      </c>
      <c r="G51" s="225"/>
      <c r="H51" s="225"/>
      <c r="I51" s="225">
        <v>106.865</v>
      </c>
      <c r="J51" s="226"/>
      <c r="K51" s="149"/>
    </row>
    <row r="52" spans="1:11" s="172" customFormat="1" ht="15" customHeight="1">
      <c r="A52" s="147"/>
      <c r="B52" s="129"/>
      <c r="C52" s="148"/>
      <c r="D52" s="156"/>
      <c r="E52" s="146" t="s">
        <v>196</v>
      </c>
      <c r="F52" s="152"/>
      <c r="G52" s="152"/>
      <c r="H52" s="152"/>
      <c r="I52" s="152"/>
      <c r="J52" s="157"/>
      <c r="K52" s="14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224">
        <f>SUM(G53:J53)</f>
        <v>0</v>
      </c>
      <c r="G53" s="224">
        <f>SUM(G54:G55)</f>
        <v>0</v>
      </c>
      <c r="H53" s="224">
        <f>SUM(H54:H55)</f>
        <v>0</v>
      </c>
      <c r="I53" s="224">
        <f>SUM(I54:I55)</f>
        <v>0</v>
      </c>
      <c r="J53" s="227">
        <f>SUM(J54:J55)</f>
        <v>0</v>
      </c>
      <c r="K53" s="104"/>
    </row>
    <row r="54" spans="1:11" s="172" customFormat="1" ht="15" customHeight="1" hidden="1">
      <c r="A54" s="147"/>
      <c r="B54" s="129"/>
      <c r="C54" s="148"/>
      <c r="D54" s="154" t="s">
        <v>193</v>
      </c>
      <c r="E54" s="150"/>
      <c r="F54" s="150"/>
      <c r="G54" s="150"/>
      <c r="H54" s="150"/>
      <c r="I54" s="150"/>
      <c r="J54" s="155"/>
      <c r="K54" s="149"/>
    </row>
    <row r="55" spans="1:11" s="172" customFormat="1" ht="15" customHeight="1">
      <c r="A55" s="147"/>
      <c r="B55" s="129"/>
      <c r="C55" s="148"/>
      <c r="D55" s="156"/>
      <c r="E55" s="146" t="s">
        <v>195</v>
      </c>
      <c r="F55" s="152"/>
      <c r="G55" s="152"/>
      <c r="H55" s="152"/>
      <c r="I55" s="152"/>
      <c r="J55" s="157"/>
      <c r="K55" s="149"/>
    </row>
    <row r="56" spans="3:11" ht="24" customHeight="1">
      <c r="C56" s="148"/>
      <c r="D56" s="111" t="s">
        <v>176</v>
      </c>
      <c r="E56" s="175" t="s">
        <v>207</v>
      </c>
      <c r="F56" s="228">
        <f>SUM(G56:J56)</f>
        <v>0</v>
      </c>
      <c r="G56" s="228">
        <f>SUM(G57:G58)</f>
        <v>0</v>
      </c>
      <c r="H56" s="228">
        <f>SUM(H57:H58)</f>
        <v>0</v>
      </c>
      <c r="I56" s="228">
        <f>SUM(I57:I58)</f>
        <v>0</v>
      </c>
      <c r="J56" s="227">
        <f>SUM(J57:J58)</f>
        <v>0</v>
      </c>
      <c r="K56" s="149"/>
    </row>
    <row r="57" spans="1:11" s="172" customFormat="1" ht="15" customHeight="1" hidden="1">
      <c r="A57" s="147"/>
      <c r="B57" s="129"/>
      <c r="C57" s="148"/>
      <c r="D57" s="154" t="s">
        <v>241</v>
      </c>
      <c r="E57" s="150"/>
      <c r="F57" s="150"/>
      <c r="G57" s="150"/>
      <c r="H57" s="150"/>
      <c r="I57" s="150"/>
      <c r="J57" s="155"/>
      <c r="K57" s="149"/>
    </row>
    <row r="58" spans="3:11" ht="15" customHeight="1">
      <c r="C58" s="148"/>
      <c r="D58" s="183"/>
      <c r="E58" s="146" t="s">
        <v>210</v>
      </c>
      <c r="F58" s="184"/>
      <c r="G58" s="184"/>
      <c r="H58" s="184"/>
      <c r="I58" s="184"/>
      <c r="J58" s="185"/>
      <c r="K58" s="14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224">
        <f>SUM(G59:J59)</f>
        <v>0</v>
      </c>
      <c r="G59" s="224">
        <f>SUM(G60:G61)</f>
        <v>0</v>
      </c>
      <c r="H59" s="224">
        <f>SUM(H60:H61)</f>
        <v>0</v>
      </c>
      <c r="I59" s="224">
        <f>SUM(I60:I61)</f>
        <v>0</v>
      </c>
      <c r="J59" s="227">
        <f>SUM(J60:J61)</f>
        <v>0</v>
      </c>
      <c r="K59" s="104"/>
    </row>
    <row r="60" spans="1:11" s="172" customFormat="1" ht="15" customHeight="1" hidden="1">
      <c r="A60" s="147"/>
      <c r="B60" s="129"/>
      <c r="C60" s="148"/>
      <c r="D60" s="154" t="s">
        <v>247</v>
      </c>
      <c r="E60" s="150"/>
      <c r="F60" s="150"/>
      <c r="G60" s="150"/>
      <c r="H60" s="150"/>
      <c r="I60" s="150"/>
      <c r="J60" s="155"/>
      <c r="K60" s="149"/>
    </row>
    <row r="61" spans="1:11" s="172" customFormat="1" ht="15" customHeight="1">
      <c r="A61" s="147"/>
      <c r="B61" s="129"/>
      <c r="C61" s="148"/>
      <c r="D61" s="156"/>
      <c r="E61" s="146" t="s">
        <v>196</v>
      </c>
      <c r="F61" s="152"/>
      <c r="G61" s="152"/>
      <c r="H61" s="152"/>
      <c r="I61" s="152"/>
      <c r="J61" s="157"/>
      <c r="K61" s="14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224">
        <f>SUM(G62:I62)</f>
        <v>6018.626797500001</v>
      </c>
      <c r="G62" s="228">
        <f>SUM(G34:J34)</f>
        <v>3645.657</v>
      </c>
      <c r="H62" s="228">
        <f>SUM(G35:J35)</f>
        <v>0</v>
      </c>
      <c r="I62" s="228">
        <f>SUM(G36:J36)</f>
        <v>2372.969797500001</v>
      </c>
      <c r="J62" s="136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224">
        <f>SUM(G63:J63)</f>
        <v>0</v>
      </c>
      <c r="G63" s="225"/>
      <c r="H63" s="225"/>
      <c r="I63" s="225"/>
      <c r="J63" s="226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224">
        <f aca="true" t="shared" si="0" ref="F65:F71">SUM(G65:J65)</f>
        <v>492.5740025</v>
      </c>
      <c r="G65" s="228">
        <f>SUM(G66:G67)</f>
        <v>425.097</v>
      </c>
      <c r="H65" s="228">
        <f>SUM(H66:H67)</f>
        <v>0</v>
      </c>
      <c r="I65" s="228">
        <f>SUM(I66:I67)</f>
        <v>67.4770025</v>
      </c>
      <c r="J65" s="227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224">
        <f t="shared" si="0"/>
        <v>0</v>
      </c>
      <c r="G66" s="225"/>
      <c r="H66" s="225"/>
      <c r="I66" s="225"/>
      <c r="J66" s="226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224">
        <f t="shared" si="0"/>
        <v>492.5740025</v>
      </c>
      <c r="G67" s="225">
        <v>425.097</v>
      </c>
      <c r="H67" s="225"/>
      <c r="I67" s="225">
        <v>67.4770025</v>
      </c>
      <c r="J67" s="226"/>
      <c r="K67" s="104"/>
    </row>
    <row r="68" spans="1:11" ht="9" customHeight="1">
      <c r="A68" s="127"/>
      <c r="B68" s="128"/>
      <c r="C68" s="103"/>
      <c r="D68" s="202"/>
      <c r="E68" s="203"/>
      <c r="F68" s="204"/>
      <c r="G68" s="205"/>
      <c r="H68" s="205"/>
      <c r="I68" s="205"/>
      <c r="J68" s="208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224">
        <f t="shared" si="0"/>
        <v>0</v>
      </c>
      <c r="G69" s="225"/>
      <c r="H69" s="225"/>
      <c r="I69" s="225"/>
      <c r="J69" s="226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 thickBot="1">
      <c r="A71" s="127"/>
      <c r="B71" s="128"/>
      <c r="C71" s="103"/>
      <c r="D71" s="139" t="s">
        <v>183</v>
      </c>
      <c r="E71" s="137" t="s">
        <v>2</v>
      </c>
      <c r="F71" s="230">
        <f t="shared" si="0"/>
        <v>-2.4999994536756276E-06</v>
      </c>
      <c r="G71" s="231">
        <f>G18-G38-G62-G63-G65+G69-G70</f>
        <v>-2.2737367544323206E-13</v>
      </c>
      <c r="H71" s="231">
        <f>H18+H33-H38-H62-H63-H65+H69-H70</f>
        <v>0</v>
      </c>
      <c r="I71" s="231">
        <f>I18+I33-I38-I62-I63-I65+I69-I70</f>
        <v>-1.9895196601282805E-13</v>
      </c>
      <c r="J71" s="232">
        <f>J18+J33-J38-J63-J65+J69-J70</f>
        <v>-2.499999027349986E-06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34" t="s">
        <v>138</v>
      </c>
      <c r="E73" s="138" t="s">
        <v>143</v>
      </c>
      <c r="F73" s="221">
        <f>SUM(G73:J73)</f>
        <v>22.959347747747746</v>
      </c>
      <c r="G73" s="222">
        <f>SUM(G74,G75,G83,G87)</f>
        <v>20.049645045045043</v>
      </c>
      <c r="H73" s="222">
        <f>SUM(H74,H75,H83,H87)</f>
        <v>0</v>
      </c>
      <c r="I73" s="222">
        <f>SUM(I74,I75,I83,I87)</f>
        <v>2.9097027027027025</v>
      </c>
      <c r="J73" s="223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224">
        <f>SUM(G74:J74)</f>
        <v>0</v>
      </c>
      <c r="G74" s="225"/>
      <c r="H74" s="225"/>
      <c r="I74" s="225"/>
      <c r="J74" s="226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224">
        <f>SUM(G75:J75)</f>
        <v>16.608396396396394</v>
      </c>
      <c r="G75" s="224">
        <f>SUM(G76:G82)</f>
        <v>13.698693693693693</v>
      </c>
      <c r="H75" s="224">
        <f>SUM(H76:H82)</f>
        <v>0</v>
      </c>
      <c r="I75" s="224">
        <f>SUM(I76:I82)</f>
        <v>2.9097027027027025</v>
      </c>
      <c r="J75" s="227">
        <f>SUM(J76:J82)</f>
        <v>0</v>
      </c>
      <c r="K75" s="104"/>
    </row>
    <row r="76" spans="1:11" s="172" customFormat="1" ht="15" customHeight="1" hidden="1">
      <c r="A76" s="147"/>
      <c r="B76" s="129"/>
      <c r="C76" s="148"/>
      <c r="D76" s="154" t="s">
        <v>189</v>
      </c>
      <c r="E76" s="150"/>
      <c r="F76" s="150"/>
      <c r="G76" s="150"/>
      <c r="H76" s="150"/>
      <c r="I76" s="150"/>
      <c r="J76" s="155"/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824</v>
      </c>
      <c r="E77" s="220" t="str">
        <f>IF('46 - передача'!$E$22="","",'46 - передача'!$E$22)</f>
        <v>АО "Россети Тюмень"</v>
      </c>
      <c r="F77" s="224">
        <f>SUM(G77:J77)</f>
        <v>14.105517117117117</v>
      </c>
      <c r="G77" s="225">
        <f aca="true" t="shared" si="1" ref="G77:J81">G22/555</f>
        <v>13.698693693693693</v>
      </c>
      <c r="H77" s="225">
        <f t="shared" si="1"/>
        <v>0</v>
      </c>
      <c r="I77" s="225">
        <f t="shared" si="1"/>
        <v>0.4068234234234234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825</v>
      </c>
      <c r="E78" s="220" t="str">
        <f>IF('46 - передача'!$E$23="","",'46 - передача'!$E$23)</f>
        <v>ООО "Ремэнергостройсервис"</v>
      </c>
      <c r="F78" s="224">
        <f>SUM(G78:J78)</f>
        <v>0.11662702702702701</v>
      </c>
      <c r="G78" s="225">
        <f t="shared" si="1"/>
        <v>0</v>
      </c>
      <c r="H78" s="225">
        <f t="shared" si="1"/>
        <v>0</v>
      </c>
      <c r="I78" s="225">
        <f t="shared" si="1"/>
        <v>0.11662702702702701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826</v>
      </c>
      <c r="E79" s="220" t="str">
        <f>IF('46 - передача'!$E$24="","",'46 - передача'!$E$24)</f>
        <v>АО "СУЭНКО"</v>
      </c>
      <c r="F79" s="224">
        <f>SUM(G79:J79)</f>
        <v>1.6528324324324326</v>
      </c>
      <c r="G79" s="225">
        <f t="shared" si="1"/>
        <v>0</v>
      </c>
      <c r="H79" s="225">
        <f t="shared" si="1"/>
        <v>0</v>
      </c>
      <c r="I79" s="225">
        <f t="shared" si="1"/>
        <v>1.6528324324324326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827</v>
      </c>
      <c r="E80" s="220" t="str">
        <f>IF('46 - передача'!$E$25="","",'46 - передача'!$E$25)</f>
        <v>ООО "Дорстрой"</v>
      </c>
      <c r="F80" s="224">
        <f>SUM(G80:J80)</f>
        <v>0.278372972972973</v>
      </c>
      <c r="G80" s="225">
        <f t="shared" si="1"/>
        <v>0</v>
      </c>
      <c r="H80" s="225">
        <f t="shared" si="1"/>
        <v>0</v>
      </c>
      <c r="I80" s="225">
        <f t="shared" si="1"/>
        <v>0.278372972972973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828</v>
      </c>
      <c r="E81" s="220" t="str">
        <f>IF('46 - передача'!$E$26="","",'46 - передача'!$E$26)</f>
        <v>ООО "Газпром энерго"</v>
      </c>
      <c r="F81" s="224">
        <f>SUM(G81:J81)</f>
        <v>0.4550468468468468</v>
      </c>
      <c r="G81" s="225">
        <f t="shared" si="1"/>
        <v>0</v>
      </c>
      <c r="H81" s="225">
        <f t="shared" si="1"/>
        <v>0</v>
      </c>
      <c r="I81" s="225">
        <f t="shared" si="1"/>
        <v>0.4550468468468468</v>
      </c>
      <c r="J81" s="225">
        <f t="shared" si="1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4">
        <f>SUM(G83:J83)</f>
        <v>6.350951351351351</v>
      </c>
      <c r="G83" s="224">
        <f>SUM(G84:G86)</f>
        <v>6.350951351351351</v>
      </c>
      <c r="H83" s="224">
        <f>SUM(H84:H86)</f>
        <v>0</v>
      </c>
      <c r="I83" s="224">
        <f>SUM(I84:I86)</f>
        <v>0</v>
      </c>
      <c r="J83" s="227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19" t="s">
        <v>823</v>
      </c>
      <c r="D85" s="111" t="s">
        <v>829</v>
      </c>
      <c r="E85" s="220" t="str">
        <f>IF('46 - передача'!$E$30="","",'46 - передача'!$E$30)</f>
        <v>ОАО "Фортум" (Тюменская ТЭЦ-1)</v>
      </c>
      <c r="F85" s="224">
        <f>SUM(G85:J85)</f>
        <v>6.350951351351351</v>
      </c>
      <c r="G85" s="225">
        <f>G30/555</f>
        <v>6.350951351351351</v>
      </c>
      <c r="H85" s="225">
        <f>H30/555</f>
        <v>0</v>
      </c>
      <c r="I85" s="225">
        <f>I30/555</f>
        <v>0</v>
      </c>
      <c r="J85" s="225">
        <f>J30/555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4">
        <f>SUM(G87:J87)</f>
        <v>0</v>
      </c>
      <c r="G87" s="225"/>
      <c r="H87" s="225"/>
      <c r="I87" s="225"/>
      <c r="J87" s="226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4">
        <f>SUM(H88:J88)</f>
        <v>10.844372608108102</v>
      </c>
      <c r="G88" s="145"/>
      <c r="H88" s="228">
        <f>H89</f>
        <v>0</v>
      </c>
      <c r="I88" s="228">
        <f>I89+I90</f>
        <v>6.568751351351349</v>
      </c>
      <c r="J88" s="227">
        <f>J89+J90+J91</f>
        <v>4.275621256756754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4">
        <f>SUM(H89:J89)</f>
        <v>6.568751351351349</v>
      </c>
      <c r="G89" s="145"/>
      <c r="H89" s="225"/>
      <c r="I89" s="225">
        <f>G73-G93-G120</f>
        <v>6.568751351351349</v>
      </c>
      <c r="J89" s="226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4">
        <f>SUM(I90:J90)</f>
        <v>0</v>
      </c>
      <c r="G90" s="145"/>
      <c r="H90" s="145"/>
      <c r="I90" s="225"/>
      <c r="J90" s="226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4">
        <f>SUM(J91)</f>
        <v>4.275621256756754</v>
      </c>
      <c r="G91" s="145"/>
      <c r="H91" s="145"/>
      <c r="I91" s="145"/>
      <c r="J91" s="226">
        <f>I89+I77+I78+I79+I80+I81-I93-I120</f>
        <v>4.275621256756754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4">
        <f>SUM(G93:J93)</f>
        <v>22.071827027027027</v>
      </c>
      <c r="G93" s="228">
        <f>SUM(G94,G100,G108,G111,G114)</f>
        <v>12.714953153153154</v>
      </c>
      <c r="H93" s="228">
        <f>SUM(H94,H100,H108,H111,H114)</f>
        <v>0</v>
      </c>
      <c r="I93" s="228">
        <f>SUM(I94,I100,I108,I111,I114)</f>
        <v>5.081252612612613</v>
      </c>
      <c r="J93" s="227">
        <f>SUM(J94,J100,J108,J111,J114)</f>
        <v>4.275621261261262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4">
        <f>SUM(G94:J94)</f>
        <v>14.776704504504504</v>
      </c>
      <c r="G94" s="224">
        <f>SUM(G95:G99)</f>
        <v>6.382156756756757</v>
      </c>
      <c r="H94" s="224">
        <f>SUM(H95:H99)</f>
        <v>0</v>
      </c>
      <c r="I94" s="224">
        <f>SUM(I95:I99)</f>
        <v>4.118926486486487</v>
      </c>
      <c r="J94" s="227">
        <f>SUM(J95:J99)</f>
        <v>4.275621261261262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830</v>
      </c>
      <c r="E96" s="220" t="str">
        <f>IF('46 - передача'!$E$41="","",'46 - передача'!$E$41)</f>
        <v>АО "Газпром энергосбыт Тюмень"</v>
      </c>
      <c r="F96" s="224">
        <f>SUM(G96:J96)</f>
        <v>13.879334774774776</v>
      </c>
      <c r="G96" s="225">
        <f aca="true" t="shared" si="2" ref="G96:J98">G41/555</f>
        <v>6.331985585585586</v>
      </c>
      <c r="H96" s="225">
        <f t="shared" si="2"/>
        <v>0</v>
      </c>
      <c r="I96" s="225">
        <f t="shared" si="2"/>
        <v>3.4546414414414417</v>
      </c>
      <c r="J96" s="225">
        <f t="shared" si="2"/>
        <v>4.092707747747748</v>
      </c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831</v>
      </c>
      <c r="E97" s="220" t="str">
        <f>IF('46 - передача'!$E$42="","",'46 - передача'!$E$42)</f>
        <v>АО "Энергосбытовая компания "Восток"</v>
      </c>
      <c r="F97" s="224">
        <f>SUM(G97:J97)</f>
        <v>0.8471985585585584</v>
      </c>
      <c r="G97" s="225">
        <f t="shared" si="2"/>
        <v>0</v>
      </c>
      <c r="H97" s="225">
        <f t="shared" si="2"/>
        <v>0</v>
      </c>
      <c r="I97" s="225">
        <f t="shared" si="2"/>
        <v>0.6642850450450449</v>
      </c>
      <c r="J97" s="225">
        <f t="shared" si="2"/>
        <v>0.1829135135135135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840</v>
      </c>
      <c r="E98" s="220" t="str">
        <f>IF('46 - передача'!$E$43="","",'46 - передача'!$E$43)</f>
        <v>ООО "Энергокомплекс"</v>
      </c>
      <c r="F98" s="224">
        <f>SUM(G98:J98)</f>
        <v>0.05017117117117117</v>
      </c>
      <c r="G98" s="225">
        <f t="shared" si="2"/>
        <v>0.05017117117117117</v>
      </c>
      <c r="H98" s="225">
        <f t="shared" si="2"/>
        <v>0</v>
      </c>
      <c r="I98" s="225">
        <f t="shared" si="2"/>
        <v>0</v>
      </c>
      <c r="J98" s="225">
        <f t="shared" si="2"/>
        <v>0</v>
      </c>
      <c r="K98" s="149"/>
    </row>
    <row r="99" spans="1:11" s="172" customFormat="1" ht="15" customHeight="1">
      <c r="A99" s="147"/>
      <c r="B99" s="129"/>
      <c r="C99" s="148"/>
      <c r="D99" s="156"/>
      <c r="E99" s="206" t="s">
        <v>197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224">
        <f>SUM(G100:J100)</f>
        <v>7.295122522522523</v>
      </c>
      <c r="G100" s="224">
        <f>SUM(G101:G107)</f>
        <v>6.332796396396397</v>
      </c>
      <c r="H100" s="224">
        <f>SUM(H101:H107)</f>
        <v>0</v>
      </c>
      <c r="I100" s="224">
        <f>SUM(I101:I107)</f>
        <v>0.9623261261261261</v>
      </c>
      <c r="J100" s="227">
        <f>SUM(J101:J107)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192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832</v>
      </c>
      <c r="E102" s="220" t="str">
        <f>IF('46 - передача'!$E$47="","",'46 - передача'!$E$47)</f>
        <v>АО "СУЭНКО"</v>
      </c>
      <c r="F102" s="224">
        <f>SUM(G102:J102)</f>
        <v>6.6408090090090095</v>
      </c>
      <c r="G102" s="225">
        <f aca="true" t="shared" si="3" ref="G102:J106">G47/555</f>
        <v>6.332796396396397</v>
      </c>
      <c r="H102" s="225">
        <f t="shared" si="3"/>
        <v>0</v>
      </c>
      <c r="I102" s="225">
        <f t="shared" si="3"/>
        <v>0.3080126126126126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219" t="s">
        <v>823</v>
      </c>
      <c r="D103" s="111" t="s">
        <v>833</v>
      </c>
      <c r="E103" s="220" t="str">
        <f>IF('46 - передача'!$E$48="","",'46 - передача'!$E$48)</f>
        <v>ООО " Тюменская электросетевая компания"</v>
      </c>
      <c r="F103" s="224">
        <f>SUM(G103:J103)</f>
        <v>0.021111711711711712</v>
      </c>
      <c r="G103" s="225">
        <f t="shared" si="3"/>
        <v>0</v>
      </c>
      <c r="H103" s="225">
        <f t="shared" si="3"/>
        <v>0</v>
      </c>
      <c r="I103" s="225">
        <f t="shared" si="3"/>
        <v>0.021111711711711712</v>
      </c>
      <c r="J103" s="225">
        <f t="shared" si="3"/>
        <v>0</v>
      </c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834</v>
      </c>
      <c r="E104" s="220" t="str">
        <f>IF('46 - передача'!$E$49="","",'46 - передача'!$E$49)</f>
        <v>ООО СК "Восток"</v>
      </c>
      <c r="F104" s="224">
        <f>SUM(G104:J104)</f>
        <v>0.28695495495495493</v>
      </c>
      <c r="G104" s="225">
        <f t="shared" si="3"/>
        <v>0</v>
      </c>
      <c r="H104" s="225">
        <f t="shared" si="3"/>
        <v>0</v>
      </c>
      <c r="I104" s="225">
        <f t="shared" si="3"/>
        <v>0.28695495495495493</v>
      </c>
      <c r="J104" s="225">
        <f t="shared" si="3"/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835</v>
      </c>
      <c r="E105" s="220" t="str">
        <f>IF('46 - передача'!$E$50="","",'46 - передача'!$E$50)</f>
        <v>ООО "Региональная энергетическая компания"</v>
      </c>
      <c r="F105" s="224">
        <f>SUM(G105:J105)</f>
        <v>0.1536972972972973</v>
      </c>
      <c r="G105" s="225">
        <f t="shared" si="3"/>
        <v>0</v>
      </c>
      <c r="H105" s="225">
        <f t="shared" si="3"/>
        <v>0</v>
      </c>
      <c r="I105" s="225">
        <f t="shared" si="3"/>
        <v>0.1536972972972973</v>
      </c>
      <c r="J105" s="225">
        <f t="shared" si="3"/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836</v>
      </c>
      <c r="E106" s="220" t="str">
        <f>IF('46 - передача'!$E$51="","",'46 - передача'!$E$51)</f>
        <v>ООО "Дорстрой"</v>
      </c>
      <c r="F106" s="224">
        <f>SUM(G106:J106)</f>
        <v>0.19254954954954953</v>
      </c>
      <c r="G106" s="225">
        <f t="shared" si="3"/>
        <v>0</v>
      </c>
      <c r="H106" s="225">
        <f t="shared" si="3"/>
        <v>0</v>
      </c>
      <c r="I106" s="225">
        <f t="shared" si="3"/>
        <v>0.19254954954954953</v>
      </c>
      <c r="J106" s="225">
        <f t="shared" si="3"/>
        <v>0</v>
      </c>
      <c r="K106" s="149"/>
    </row>
    <row r="107" spans="1:11" s="172" customFormat="1" ht="15" customHeight="1">
      <c r="A107" s="147"/>
      <c r="B107" s="129"/>
      <c r="C107" s="148"/>
      <c r="D107" s="156"/>
      <c r="E107" s="206" t="s">
        <v>196</v>
      </c>
      <c r="F107" s="152"/>
      <c r="G107" s="152"/>
      <c r="H107" s="152"/>
      <c r="I107" s="152"/>
      <c r="J107" s="157"/>
      <c r="K107" s="14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224">
        <f>SUM(G108:J108)</f>
        <v>0</v>
      </c>
      <c r="G108" s="224">
        <f>SUM(G109:G110)</f>
        <v>0</v>
      </c>
      <c r="H108" s="224">
        <f>SUM(H109:H110)</f>
        <v>0</v>
      </c>
      <c r="I108" s="224">
        <f>SUM(I109:I110)</f>
        <v>0</v>
      </c>
      <c r="J108" s="227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193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195</v>
      </c>
      <c r="F110" s="152"/>
      <c r="G110" s="152"/>
      <c r="H110" s="152"/>
      <c r="I110" s="152"/>
      <c r="J110" s="157"/>
      <c r="K110" s="149"/>
    </row>
    <row r="111" spans="3:11" ht="24" customHeight="1">
      <c r="C111" s="148"/>
      <c r="D111" s="111" t="s">
        <v>176</v>
      </c>
      <c r="E111" s="175" t="s">
        <v>207</v>
      </c>
      <c r="F111" s="228">
        <f>SUM(G111:J111)</f>
        <v>0</v>
      </c>
      <c r="G111" s="228">
        <f>SUM(G112:G113)</f>
        <v>0</v>
      </c>
      <c r="H111" s="228">
        <f>SUM(H112:H113)</f>
        <v>0</v>
      </c>
      <c r="I111" s="228">
        <f>SUM(I112:I113)</f>
        <v>0</v>
      </c>
      <c r="J111" s="227">
        <f>SUM(J112:J113)</f>
        <v>0</v>
      </c>
      <c r="K111" s="149"/>
    </row>
    <row r="112" spans="1:11" s="172" customFormat="1" ht="15" customHeight="1" hidden="1">
      <c r="A112" s="147"/>
      <c r="B112" s="129"/>
      <c r="C112" s="148"/>
      <c r="D112" s="154" t="s">
        <v>241</v>
      </c>
      <c r="E112" s="150"/>
      <c r="F112" s="150"/>
      <c r="G112" s="150"/>
      <c r="H112" s="150"/>
      <c r="I112" s="150"/>
      <c r="J112" s="155"/>
      <c r="K112" s="149"/>
    </row>
    <row r="113" spans="3:11" ht="15" customHeight="1">
      <c r="C113" s="148"/>
      <c r="D113" s="183"/>
      <c r="E113" s="206" t="s">
        <v>210</v>
      </c>
      <c r="F113" s="184"/>
      <c r="G113" s="184"/>
      <c r="H113" s="184"/>
      <c r="I113" s="184"/>
      <c r="J113" s="185"/>
      <c r="K113" s="14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224">
        <f>SUM(G114:J114)</f>
        <v>0</v>
      </c>
      <c r="G114" s="224">
        <f>SUM(G115:G116)</f>
        <v>0</v>
      </c>
      <c r="H114" s="224">
        <f>SUM(H115:H116)</f>
        <v>0</v>
      </c>
      <c r="I114" s="224">
        <f>SUM(I115:I116)</f>
        <v>0</v>
      </c>
      <c r="J114" s="227">
        <f>SUM(J115:J116)</f>
        <v>0</v>
      </c>
      <c r="K114" s="104"/>
    </row>
    <row r="115" spans="1:11" s="172" customFormat="1" ht="15" customHeight="1" hidden="1">
      <c r="A115" s="147"/>
      <c r="B115" s="129"/>
      <c r="C115" s="148"/>
      <c r="D115" s="154" t="s">
        <v>247</v>
      </c>
      <c r="E115" s="150"/>
      <c r="F115" s="150"/>
      <c r="G115" s="150"/>
      <c r="H115" s="150"/>
      <c r="I115" s="150"/>
      <c r="J115" s="155"/>
      <c r="K115" s="149"/>
    </row>
    <row r="116" spans="1:11" s="172" customFormat="1" ht="15" customHeight="1">
      <c r="A116" s="147"/>
      <c r="B116" s="129"/>
      <c r="C116" s="148"/>
      <c r="D116" s="156"/>
      <c r="E116" s="206" t="s">
        <v>196</v>
      </c>
      <c r="F116" s="152"/>
      <c r="G116" s="152"/>
      <c r="H116" s="152"/>
      <c r="I116" s="152"/>
      <c r="J116" s="157"/>
      <c r="K116" s="14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224">
        <f>SUM(G117:I117)</f>
        <v>10.844372608108102</v>
      </c>
      <c r="G117" s="228">
        <f>SUM(G89:J89)</f>
        <v>6.568751351351349</v>
      </c>
      <c r="H117" s="228">
        <f>SUM(G90:J90)</f>
        <v>0</v>
      </c>
      <c r="I117" s="228">
        <f>SUM(G91:J91)</f>
        <v>4.275621256756754</v>
      </c>
      <c r="J117" s="136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224">
        <f aca="true" t="shared" si="4" ref="F118:F126">SUM(G118:J118)</f>
        <v>0</v>
      </c>
      <c r="G118" s="225"/>
      <c r="H118" s="225"/>
      <c r="I118" s="225"/>
      <c r="J118" s="226"/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224">
        <f>SUM(G120:J120)</f>
        <v>0.8875207252252252</v>
      </c>
      <c r="G120" s="228">
        <f>SUM(G121:G122)</f>
        <v>0.7659405405405405</v>
      </c>
      <c r="H120" s="228">
        <f>SUM(H121:H122)</f>
        <v>0</v>
      </c>
      <c r="I120" s="228">
        <f>SUM(I121:I122)</f>
        <v>0.12158018468468468</v>
      </c>
      <c r="J120" s="227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224">
        <f t="shared" si="4"/>
        <v>0.8875207252252252</v>
      </c>
      <c r="G122" s="225">
        <f>G67/555</f>
        <v>0.7659405405405405</v>
      </c>
      <c r="H122" s="225">
        <f>H67/555</f>
        <v>0</v>
      </c>
      <c r="I122" s="225">
        <f>I67/555</f>
        <v>0.12158018468468468</v>
      </c>
      <c r="J122" s="225">
        <f>J67/555</f>
        <v>0</v>
      </c>
      <c r="K122" s="104"/>
    </row>
    <row r="123" spans="1:11" ht="9" customHeight="1">
      <c r="A123" s="127"/>
      <c r="B123" s="128"/>
      <c r="C123" s="103"/>
      <c r="D123" s="202"/>
      <c r="E123" s="203"/>
      <c r="F123" s="204"/>
      <c r="G123" s="205"/>
      <c r="H123" s="205"/>
      <c r="I123" s="205"/>
      <c r="J123" s="208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224">
        <f t="shared" si="4"/>
        <v>0</v>
      </c>
      <c r="G124" s="225"/>
      <c r="H124" s="225"/>
      <c r="I124" s="225"/>
      <c r="J124" s="226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224">
        <f t="shared" si="4"/>
        <v>0</v>
      </c>
      <c r="G125" s="225"/>
      <c r="H125" s="225"/>
      <c r="I125" s="225"/>
      <c r="J125" s="226"/>
      <c r="K125" s="104"/>
    </row>
    <row r="126" spans="1:11" ht="30" customHeight="1" thickBot="1">
      <c r="A126" s="127"/>
      <c r="B126" s="128"/>
      <c r="C126" s="103"/>
      <c r="D126" s="139" t="s">
        <v>183</v>
      </c>
      <c r="E126" s="140" t="s">
        <v>2</v>
      </c>
      <c r="F126" s="233">
        <f t="shared" si="4"/>
        <v>-4.50450798883395E-09</v>
      </c>
      <c r="G126" s="234">
        <f>G73-G93-G117-G118-G120+G124-G125</f>
        <v>3.3306690738754696E-16</v>
      </c>
      <c r="H126" s="234">
        <f>H73+H88-H93-H117-H118-H120+H124-H125</f>
        <v>0</v>
      </c>
      <c r="I126" s="234">
        <f>I73+I88-I93-I117-I118-I120+I124-I125</f>
        <v>-4.440892098500626E-16</v>
      </c>
      <c r="J126" s="235">
        <f>J73+J88-J93-J118-J120+J124-J125</f>
        <v>-4.504507877811648E-09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41" t="s">
        <v>138</v>
      </c>
      <c r="E128" s="142" t="s">
        <v>160</v>
      </c>
      <c r="F128" s="236">
        <f>SUM(G128:J128)</f>
        <v>14.776704504504504</v>
      </c>
      <c r="G128" s="225">
        <f>G94</f>
        <v>6.382156756756757</v>
      </c>
      <c r="H128" s="225">
        <f>H94</f>
        <v>0</v>
      </c>
      <c r="I128" s="225">
        <f>I94</f>
        <v>4.118926486486487</v>
      </c>
      <c r="J128" s="225">
        <f>J94</f>
        <v>4.275621261261262</v>
      </c>
      <c r="K128" s="104"/>
    </row>
    <row r="129" spans="1:11" ht="30" customHeight="1" thickBot="1">
      <c r="A129" s="127"/>
      <c r="B129" s="128"/>
      <c r="C129" s="103"/>
      <c r="D129" s="139" t="s">
        <v>137</v>
      </c>
      <c r="E129" s="143" t="s">
        <v>161</v>
      </c>
      <c r="F129" s="234">
        <f>SUM(G129:J129)</f>
        <v>0</v>
      </c>
      <c r="G129" s="225"/>
      <c r="H129" s="225"/>
      <c r="I129" s="225"/>
      <c r="J129" s="226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34" t="s">
        <v>138</v>
      </c>
      <c r="E131" s="174" t="s">
        <v>15</v>
      </c>
      <c r="F131" s="222">
        <f>SUM(G131:J131)</f>
        <v>14639.1324950915</v>
      </c>
      <c r="G131" s="237">
        <f>SUM(G132,G138,G141)</f>
        <v>5787.70250775</v>
      </c>
      <c r="H131" s="237">
        <f>SUM(H132,H138,H141)</f>
        <v>0</v>
      </c>
      <c r="I131" s="237">
        <f>SUM(I132,I138,I141)</f>
        <v>6425.654999058001</v>
      </c>
      <c r="J131" s="238">
        <f>SUM(J132,J138,J141)</f>
        <v>2425.7749882835</v>
      </c>
      <c r="K131" s="104"/>
    </row>
    <row r="132" spans="1:11" s="172" customFormat="1" ht="24" customHeight="1">
      <c r="A132" s="147"/>
      <c r="B132" s="129"/>
      <c r="C132" s="148"/>
      <c r="D132" s="111" t="s">
        <v>166</v>
      </c>
      <c r="E132" s="175" t="s">
        <v>206</v>
      </c>
      <c r="F132" s="228">
        <f>SUM(G132:J132)</f>
        <v>14639.1324950915</v>
      </c>
      <c r="G132" s="228">
        <f>SUM(G133:G137)</f>
        <v>5787.70250775</v>
      </c>
      <c r="H132" s="228">
        <f>SUM(H133:H137)</f>
        <v>0</v>
      </c>
      <c r="I132" s="228">
        <f>SUM(I133:I137)</f>
        <v>6425.654999058001</v>
      </c>
      <c r="J132" s="227">
        <f>SUM(J133:J137)</f>
        <v>2425.7749882835</v>
      </c>
      <c r="K132" s="149"/>
    </row>
    <row r="133" spans="1:11" s="172" customFormat="1" ht="15" customHeight="1" hidden="1">
      <c r="A133" s="147"/>
      <c r="B133" s="129"/>
      <c r="C133" s="148"/>
      <c r="D133" s="154" t="s">
        <v>211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>
      <c r="A134" s="147"/>
      <c r="B134" s="129"/>
      <c r="C134" s="218" t="s">
        <v>823</v>
      </c>
      <c r="D134" s="111" t="s">
        <v>837</v>
      </c>
      <c r="E134" s="153" t="s">
        <v>739</v>
      </c>
      <c r="F134" s="224">
        <f>SUM(G134:J134)</f>
        <v>13581.881507153501</v>
      </c>
      <c r="G134" s="225">
        <v>5742.219370950001</v>
      </c>
      <c r="H134" s="225">
        <v>0</v>
      </c>
      <c r="I134" s="225">
        <v>5461.995088760001</v>
      </c>
      <c r="J134" s="225">
        <v>2377.6670474435</v>
      </c>
      <c r="K134" s="149"/>
    </row>
    <row r="135" spans="1:11" s="172" customFormat="1" ht="15" customHeight="1">
      <c r="A135" s="147"/>
      <c r="B135" s="129"/>
      <c r="C135" s="218" t="s">
        <v>823</v>
      </c>
      <c r="D135" s="111" t="s">
        <v>838</v>
      </c>
      <c r="E135" s="153" t="s">
        <v>362</v>
      </c>
      <c r="F135" s="224">
        <f>SUM(G135:J135)</f>
        <v>1011.7678511379997</v>
      </c>
      <c r="G135" s="225">
        <v>0</v>
      </c>
      <c r="H135" s="225">
        <v>0</v>
      </c>
      <c r="I135" s="225">
        <v>963.6599102979998</v>
      </c>
      <c r="J135" s="226">
        <v>48.10794084</v>
      </c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841</v>
      </c>
      <c r="E136" s="153" t="s">
        <v>770</v>
      </c>
      <c r="F136" s="224">
        <f>SUM(G136:J136)</f>
        <v>45.4831368</v>
      </c>
      <c r="G136" s="225">
        <v>45.4831368</v>
      </c>
      <c r="H136" s="225">
        <v>0</v>
      </c>
      <c r="I136" s="225"/>
      <c r="J136" s="226">
        <v>0</v>
      </c>
      <c r="K136" s="149"/>
    </row>
    <row r="137" spans="1:11" s="172" customFormat="1" ht="15" customHeight="1">
      <c r="A137" s="147"/>
      <c r="B137" s="129"/>
      <c r="C137" s="148"/>
      <c r="D137" s="156"/>
      <c r="E137" s="146" t="s">
        <v>197</v>
      </c>
      <c r="F137" s="152"/>
      <c r="G137" s="152"/>
      <c r="H137" s="152"/>
      <c r="I137" s="152"/>
      <c r="J137" s="157"/>
      <c r="K137" s="149"/>
    </row>
    <row r="138" spans="1:11" ht="24" customHeight="1">
      <c r="A138" s="128"/>
      <c r="B138" s="128"/>
      <c r="C138" s="103"/>
      <c r="D138" s="111" t="s">
        <v>167</v>
      </c>
      <c r="E138" s="175" t="s">
        <v>213</v>
      </c>
      <c r="F138" s="228">
        <f>SUM(G138:J138)</f>
        <v>0</v>
      </c>
      <c r="G138" s="228">
        <f>SUM(G139:G140)</f>
        <v>0</v>
      </c>
      <c r="H138" s="228">
        <f>SUM(H139:H140)</f>
        <v>0</v>
      </c>
      <c r="I138" s="228">
        <f>SUM(I139:I140)</f>
        <v>0</v>
      </c>
      <c r="J138" s="227">
        <f>SUM(J139:J140)</f>
        <v>0</v>
      </c>
      <c r="K138" s="104"/>
    </row>
    <row r="139" spans="1:11" s="172" customFormat="1" ht="15" customHeight="1" hidden="1">
      <c r="A139" s="147" t="s">
        <v>212</v>
      </c>
      <c r="B139" s="129"/>
      <c r="C139" s="148"/>
      <c r="D139" s="154" t="s">
        <v>189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148"/>
      <c r="D140" s="176"/>
      <c r="E140" s="146" t="s">
        <v>196</v>
      </c>
      <c r="F140" s="177"/>
      <c r="G140" s="177"/>
      <c r="H140" s="177"/>
      <c r="I140" s="177"/>
      <c r="J140" s="178"/>
      <c r="K140" s="149"/>
    </row>
    <row r="141" spans="1:11" s="172" customFormat="1" ht="24" customHeight="1">
      <c r="A141" s="147"/>
      <c r="B141" s="129"/>
      <c r="C141" s="148"/>
      <c r="D141" s="111" t="s">
        <v>168</v>
      </c>
      <c r="E141" s="175" t="s">
        <v>207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190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9"/>
      <c r="E143" s="146" t="s">
        <v>210</v>
      </c>
      <c r="F143" s="180"/>
      <c r="G143" s="180"/>
      <c r="H143" s="180"/>
      <c r="I143" s="180"/>
      <c r="J143" s="181"/>
      <c r="K143" s="149"/>
    </row>
    <row r="144" spans="1:11" s="172" customFormat="1" ht="18" customHeight="1" thickBot="1">
      <c r="A144" s="129"/>
      <c r="B144" s="129"/>
      <c r="C144" s="148"/>
      <c r="D144" s="275" t="s">
        <v>208</v>
      </c>
      <c r="E144" s="276"/>
      <c r="F144" s="276"/>
      <c r="G144" s="276"/>
      <c r="H144" s="276"/>
      <c r="I144" s="276"/>
      <c r="J144" s="277"/>
      <c r="K144" s="149"/>
    </row>
    <row r="145" spans="1:11" s="172" customFormat="1" ht="23.25" customHeight="1">
      <c r="A145" s="129"/>
      <c r="B145" s="129"/>
      <c r="C145" s="148"/>
      <c r="D145" s="111" t="s">
        <v>138</v>
      </c>
      <c r="E145" s="144" t="s">
        <v>141</v>
      </c>
      <c r="F145" s="228">
        <f>SUM(G145:J145)</f>
        <v>7528.18622904</v>
      </c>
      <c r="G145" s="224">
        <f>SUM(G146:G148)</f>
        <v>7329.4694955</v>
      </c>
      <c r="H145" s="224">
        <f>SUM(H146:H148)</f>
        <v>0</v>
      </c>
      <c r="I145" s="224">
        <f>SUM(I146:I148)</f>
        <v>198.71673354</v>
      </c>
      <c r="J145" s="227">
        <f>SUM(J146:J148)</f>
        <v>0</v>
      </c>
      <c r="K145" s="149"/>
    </row>
    <row r="146" spans="1:11" s="172" customFormat="1" ht="13.5" customHeight="1" hidden="1">
      <c r="A146" s="147"/>
      <c r="B146" s="129"/>
      <c r="C146" s="148"/>
      <c r="D146" s="154" t="s">
        <v>194</v>
      </c>
      <c r="E146" s="150"/>
      <c r="F146" s="150"/>
      <c r="G146" s="150"/>
      <c r="H146" s="150"/>
      <c r="I146" s="150"/>
      <c r="J146" s="155"/>
      <c r="K146" s="149"/>
    </row>
    <row r="147" spans="1:11" s="172" customFormat="1" ht="15" customHeight="1">
      <c r="A147" s="147"/>
      <c r="B147" s="129"/>
      <c r="C147" s="218" t="s">
        <v>823</v>
      </c>
      <c r="D147" s="111" t="s">
        <v>166</v>
      </c>
      <c r="E147" s="153" t="s">
        <v>782</v>
      </c>
      <c r="F147" s="224">
        <f>SUM(G147:J147)</f>
        <v>7528.18622904</v>
      </c>
      <c r="G147" s="225">
        <v>7329.4694955</v>
      </c>
      <c r="H147" s="225"/>
      <c r="I147" s="225">
        <v>198.71673354</v>
      </c>
      <c r="J147" s="226"/>
      <c r="K147" s="149"/>
    </row>
    <row r="148" spans="1:11" s="172" customFormat="1" ht="15" customHeight="1" thickBot="1">
      <c r="A148" s="129"/>
      <c r="B148" s="129"/>
      <c r="C148" s="148"/>
      <c r="D148" s="176"/>
      <c r="E148" s="146" t="s">
        <v>237</v>
      </c>
      <c r="F148" s="177"/>
      <c r="G148" s="177"/>
      <c r="H148" s="177"/>
      <c r="I148" s="177"/>
      <c r="J148" s="178"/>
      <c r="K148" s="149"/>
    </row>
    <row r="149" spans="1:11" ht="18" customHeight="1" thickBot="1">
      <c r="A149" s="128"/>
      <c r="B149" s="168"/>
      <c r="C149" s="148"/>
      <c r="D149" s="275" t="s">
        <v>209</v>
      </c>
      <c r="E149" s="276"/>
      <c r="F149" s="276"/>
      <c r="G149" s="276"/>
      <c r="H149" s="276"/>
      <c r="I149" s="276"/>
      <c r="J149" s="277"/>
      <c r="K149" s="149"/>
    </row>
    <row r="150" spans="3:11" ht="30" customHeight="1">
      <c r="C150" s="148"/>
      <c r="D150" s="134" t="s">
        <v>138</v>
      </c>
      <c r="E150" s="182" t="s">
        <v>184</v>
      </c>
      <c r="F150" s="222">
        <f>SUM(G150:J150)</f>
        <v>14639.1324950915</v>
      </c>
      <c r="G150" s="221">
        <f>SUM(G151,G157,G160)</f>
        <v>5787.70250775</v>
      </c>
      <c r="H150" s="221">
        <f>SUM(H151,H157,H160)</f>
        <v>0</v>
      </c>
      <c r="I150" s="221">
        <f>SUM(I151,I157,I160)</f>
        <v>6425.654999058001</v>
      </c>
      <c r="J150" s="223">
        <f>SUM(J151,J157,J160)</f>
        <v>2425.7749882835</v>
      </c>
      <c r="K150" s="149"/>
    </row>
    <row r="151" spans="3:11" ht="24" customHeight="1">
      <c r="C151" s="148"/>
      <c r="D151" s="111" t="s">
        <v>166</v>
      </c>
      <c r="E151" s="175" t="s">
        <v>206</v>
      </c>
      <c r="F151" s="228">
        <f>SUM(G151:J151)</f>
        <v>14639.1324950915</v>
      </c>
      <c r="G151" s="228">
        <f>SUM(G152:G156)</f>
        <v>5787.70250775</v>
      </c>
      <c r="H151" s="228">
        <f>SUM(H152:H156)</f>
        <v>0</v>
      </c>
      <c r="I151" s="228">
        <f>SUM(I152:I156)</f>
        <v>6425.654999058001</v>
      </c>
      <c r="J151" s="227">
        <f>SUM(J152:J156)</f>
        <v>2425.7749882835</v>
      </c>
      <c r="K151" s="149"/>
    </row>
    <row r="152" spans="1:11" s="172" customFormat="1" ht="1.5" customHeight="1">
      <c r="A152" s="147"/>
      <c r="B152" s="129"/>
      <c r="C152" s="148"/>
      <c r="D152" s="154" t="s">
        <v>211</v>
      </c>
      <c r="E152" s="150"/>
      <c r="F152" s="150"/>
      <c r="G152" s="150"/>
      <c r="H152" s="150"/>
      <c r="I152" s="150"/>
      <c r="J152" s="155"/>
      <c r="K152" s="149"/>
    </row>
    <row r="153" spans="1:11" s="172" customFormat="1" ht="15" customHeight="1">
      <c r="A153" s="147"/>
      <c r="B153" s="129"/>
      <c r="C153" s="219" t="s">
        <v>823</v>
      </c>
      <c r="D153" s="111" t="s">
        <v>837</v>
      </c>
      <c r="E153" s="220" t="str">
        <f>IF('46 - передача'!$E$134="","",'46 - передача'!$E$134)</f>
        <v>АО "Газпром энергосбыт Тюмень"</v>
      </c>
      <c r="F153" s="224">
        <f>SUM(G153:J153)</f>
        <v>13581.881507153501</v>
      </c>
      <c r="G153" s="225">
        <f aca="true" t="shared" si="5" ref="G153:J155">G134</f>
        <v>5742.219370950001</v>
      </c>
      <c r="H153" s="225">
        <f t="shared" si="5"/>
        <v>0</v>
      </c>
      <c r="I153" s="225">
        <f t="shared" si="5"/>
        <v>5461.995088760001</v>
      </c>
      <c r="J153" s="225">
        <f t="shared" si="5"/>
        <v>2377.6670474435</v>
      </c>
      <c r="K153" s="149"/>
    </row>
    <row r="154" spans="1:11" s="172" customFormat="1" ht="15" customHeight="1">
      <c r="A154" s="147"/>
      <c r="B154" s="129"/>
      <c r="C154" s="219" t="s">
        <v>823</v>
      </c>
      <c r="D154" s="111" t="s">
        <v>838</v>
      </c>
      <c r="E154" s="220" t="str">
        <f>IF('46 - передача'!$E$135="","",'46 - передача'!$E$135)</f>
        <v>АО "Энергосбытовая компания "Восток"</v>
      </c>
      <c r="F154" s="224">
        <f>SUM(G154:J154)</f>
        <v>1011.7678511379997</v>
      </c>
      <c r="G154" s="225">
        <f t="shared" si="5"/>
        <v>0</v>
      </c>
      <c r="H154" s="225">
        <f t="shared" si="5"/>
        <v>0</v>
      </c>
      <c r="I154" s="225">
        <f t="shared" si="5"/>
        <v>963.6599102979998</v>
      </c>
      <c r="J154" s="225">
        <f t="shared" si="5"/>
        <v>48.10794084</v>
      </c>
      <c r="K154" s="149"/>
    </row>
    <row r="155" spans="1:11" s="172" customFormat="1" ht="15" customHeight="1">
      <c r="A155" s="147"/>
      <c r="B155" s="129"/>
      <c r="C155" s="219" t="s">
        <v>823</v>
      </c>
      <c r="D155" s="111" t="s">
        <v>841</v>
      </c>
      <c r="E155" s="220" t="str">
        <f>IF('46 - передача'!$E$136="","",'46 - передача'!$E$136)</f>
        <v>ООО "Энергокомплекс"</v>
      </c>
      <c r="F155" s="224">
        <f>SUM(G155:J155)</f>
        <v>45.4831368</v>
      </c>
      <c r="G155" s="225">
        <f t="shared" si="5"/>
        <v>45.4831368</v>
      </c>
      <c r="H155" s="225">
        <f t="shared" si="5"/>
        <v>0</v>
      </c>
      <c r="I155" s="225">
        <f t="shared" si="5"/>
        <v>0</v>
      </c>
      <c r="J155" s="225">
        <f t="shared" si="5"/>
        <v>0</v>
      </c>
      <c r="K155" s="149"/>
    </row>
    <row r="156" spans="3:11" ht="15" customHeight="1">
      <c r="C156" s="148"/>
      <c r="D156" s="156"/>
      <c r="E156" s="206" t="s">
        <v>197</v>
      </c>
      <c r="F156" s="152"/>
      <c r="G156" s="152"/>
      <c r="H156" s="152"/>
      <c r="I156" s="152"/>
      <c r="J156" s="157"/>
      <c r="K156" s="149"/>
    </row>
    <row r="157" spans="3:11" ht="24" customHeight="1">
      <c r="C157" s="148"/>
      <c r="D157" s="111" t="s">
        <v>167</v>
      </c>
      <c r="E157" s="175" t="s">
        <v>213</v>
      </c>
      <c r="F157" s="228">
        <f>SUM(G157:J157)</f>
        <v>0</v>
      </c>
      <c r="G157" s="228">
        <f>SUM(G158:G159)</f>
        <v>0</v>
      </c>
      <c r="H157" s="228">
        <f>SUM(H158:H159)</f>
        <v>0</v>
      </c>
      <c r="I157" s="228">
        <f>SUM(I158:I159)</f>
        <v>0</v>
      </c>
      <c r="J157" s="227">
        <f>SUM(J158:J159)</f>
        <v>0</v>
      </c>
      <c r="K157" s="149"/>
    </row>
    <row r="158" spans="1:11" s="172" customFormat="1" ht="15" customHeight="1" hidden="1">
      <c r="A158" s="147"/>
      <c r="B158" s="129"/>
      <c r="C158" s="148"/>
      <c r="D158" s="154" t="s">
        <v>189</v>
      </c>
      <c r="E158" s="150"/>
      <c r="F158" s="150"/>
      <c r="G158" s="150"/>
      <c r="H158" s="150"/>
      <c r="I158" s="150"/>
      <c r="J158" s="155"/>
      <c r="K158" s="149"/>
    </row>
    <row r="159" spans="3:11" ht="15" customHeight="1">
      <c r="C159" s="148"/>
      <c r="D159" s="176"/>
      <c r="E159" s="206" t="s">
        <v>196</v>
      </c>
      <c r="F159" s="177"/>
      <c r="G159" s="177"/>
      <c r="H159" s="177"/>
      <c r="I159" s="177"/>
      <c r="J159" s="178"/>
      <c r="K159" s="149"/>
    </row>
    <row r="160" spans="3:11" ht="24" customHeight="1">
      <c r="C160" s="148"/>
      <c r="D160" s="111" t="s">
        <v>168</v>
      </c>
      <c r="E160" s="175" t="s">
        <v>207</v>
      </c>
      <c r="F160" s="228">
        <f>SUM(G160:J160)</f>
        <v>0</v>
      </c>
      <c r="G160" s="228">
        <f>SUM(G161:G162)</f>
        <v>0</v>
      </c>
      <c r="H160" s="228">
        <f>SUM(H161:H162)</f>
        <v>0</v>
      </c>
      <c r="I160" s="228">
        <f>SUM(I161:I162)</f>
        <v>0</v>
      </c>
      <c r="J160" s="227">
        <f>SUM(J161:J162)</f>
        <v>0</v>
      </c>
      <c r="K160" s="149"/>
    </row>
    <row r="161" spans="1:11" s="172" customFormat="1" ht="15" customHeight="1" hidden="1">
      <c r="A161" s="147"/>
      <c r="B161" s="129"/>
      <c r="C161" s="148"/>
      <c r="D161" s="154" t="s">
        <v>190</v>
      </c>
      <c r="E161" s="150"/>
      <c r="F161" s="150"/>
      <c r="G161" s="150"/>
      <c r="H161" s="150"/>
      <c r="I161" s="150"/>
      <c r="J161" s="155"/>
      <c r="K161" s="149"/>
    </row>
    <row r="162" spans="3:11" ht="15" customHeight="1">
      <c r="C162" s="148"/>
      <c r="D162" s="183"/>
      <c r="E162" s="206" t="s">
        <v>210</v>
      </c>
      <c r="F162" s="184"/>
      <c r="G162" s="184"/>
      <c r="H162" s="184"/>
      <c r="I162" s="184"/>
      <c r="J162" s="185"/>
      <c r="K162" s="149"/>
    </row>
    <row r="163" spans="1:11" ht="15.75" customHeight="1">
      <c r="A163" s="127"/>
      <c r="B163" s="128"/>
      <c r="C163" s="103"/>
      <c r="D163" s="202"/>
      <c r="E163" s="203"/>
      <c r="F163" s="204"/>
      <c r="G163" s="205"/>
      <c r="H163" s="205"/>
      <c r="I163" s="205"/>
      <c r="J163" s="208"/>
      <c r="K163" s="104"/>
    </row>
    <row r="164" spans="3:11" ht="30.75" customHeight="1">
      <c r="C164" s="148"/>
      <c r="D164" s="111" t="s">
        <v>137</v>
      </c>
      <c r="E164" s="144" t="s">
        <v>202</v>
      </c>
      <c r="F164" s="228">
        <f>SUM(G164:J164)</f>
        <v>7847.50712004</v>
      </c>
      <c r="G164" s="228">
        <f>SUM(G165:G167)</f>
        <v>7621.1737155</v>
      </c>
      <c r="H164" s="228">
        <f>SUM(H165:H167)</f>
        <v>0</v>
      </c>
      <c r="I164" s="228">
        <f>SUM(I165:I167)</f>
        <v>226.33340454000003</v>
      </c>
      <c r="J164" s="227">
        <f>SUM(J165:J167)</f>
        <v>0</v>
      </c>
      <c r="K164" s="149"/>
    </row>
    <row r="165" spans="1:11" s="172" customFormat="1" ht="18" customHeight="1">
      <c r="A165" s="147"/>
      <c r="B165" s="129"/>
      <c r="C165" s="148"/>
      <c r="D165" s="154" t="s">
        <v>201</v>
      </c>
      <c r="E165" s="150"/>
      <c r="F165" s="150"/>
      <c r="G165" s="150"/>
      <c r="H165" s="150"/>
      <c r="I165" s="150"/>
      <c r="J165" s="155"/>
      <c r="K165" s="149"/>
    </row>
    <row r="166" spans="1:11" s="172" customFormat="1" ht="15" customHeight="1">
      <c r="A166" s="147"/>
      <c r="B166" s="129"/>
      <c r="C166" s="219" t="s">
        <v>823</v>
      </c>
      <c r="D166" s="111" t="s">
        <v>169</v>
      </c>
      <c r="E166" s="220" t="str">
        <f>IF('46 - передача'!$E$147="","",'46 - передача'!$E$147)</f>
        <v>АО "Россети Тюмень"</v>
      </c>
      <c r="F166" s="224">
        <f>SUM(G166:J166)</f>
        <v>7847.50712004</v>
      </c>
      <c r="G166" s="225">
        <v>7621.1737155</v>
      </c>
      <c r="H166" s="225">
        <f>H147</f>
        <v>0</v>
      </c>
      <c r="I166" s="225">
        <v>226.33340454000003</v>
      </c>
      <c r="J166" s="225">
        <f>J147</f>
        <v>0</v>
      </c>
      <c r="K166" s="149"/>
    </row>
    <row r="167" spans="3:11" ht="2.25" customHeight="1" thickBot="1">
      <c r="C167" s="148"/>
      <c r="D167" s="179"/>
      <c r="E167" s="209" t="s">
        <v>237</v>
      </c>
      <c r="F167" s="180"/>
      <c r="G167" s="180"/>
      <c r="H167" s="180"/>
      <c r="I167" s="180"/>
      <c r="J167" s="181"/>
      <c r="K167" s="149"/>
    </row>
    <row r="168" spans="3:11" ht="11.25">
      <c r="C168" s="191"/>
      <c r="D168" s="192"/>
      <c r="E168" s="193"/>
      <c r="F168" s="194"/>
      <c r="G168" s="194"/>
      <c r="H168" s="194"/>
      <c r="I168" s="194"/>
      <c r="J168" s="194"/>
      <c r="K168" s="195"/>
    </row>
  </sheetData>
  <sheetProtection password="FA9C" sheet="1" objects="1" scenarios="1" formatColumns="0" formatRows="0"/>
  <mergeCells count="7">
    <mergeCell ref="D144:J144"/>
    <mergeCell ref="D149:J149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3 G128:J129 J119 G118:J118 G121:J122 G124:J125 J123 G19:J19 G32:J32 H34:J34 J36:J37 I35:J35 J64 J68 G74:J74 G63:J63 G66:J67 G69:J70 G87:J87 J92 G88 G89:J91 G22:J26 G77:J81 G30:J30 G85:J85 G96:J98 G147:J147 G47:J51 G102:J106 G41:J43 G134:J136 G153:J155 G166:J166">
      <formula1>-999999999999999000000000</formula1>
      <formula2>9.99999999999999E+23</formula2>
    </dataValidation>
    <dataValidation type="decimal" allowBlank="1" showInputMessage="1" showErrorMessage="1" sqref="G163:I163 G123:I123 G119:I119 I36:I37 H35:H37 G33:G37 G64:I64 G68:I68 G92:I9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51 E147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4:E136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7" location="'46 - передача'!A1" tooltip="Добавить сбытовую компанию" display="Добавить сбытовую компанию"/>
    <hyperlink ref="E140" location="'46 - передача'!A1" tooltip="Добавить сетевую компанию" display="Добавить сетевую компанию"/>
    <hyperlink ref="E143" location="'46 - передача'!A1" tooltip="Добавить другую организацию" display="Добавить другую организацию"/>
    <hyperlink ref="E148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43" location="'46 - передача'!$A$1" tooltip="Удалить" display="Удалить"/>
    <hyperlink ref="C136" location="'46 - передача'!$A$1" tooltip="Удалить" display="Удалить"/>
    <hyperlink ref="C147" location="'46 - передача'!$A$1" tooltip="Удалить" display="Удалить"/>
  </hyperlinks>
  <printOptions/>
  <pageMargins left="0.4330708661417323" right="0.3937007874015748" top="0" bottom="0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3" sqref="B3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2021-09-20T09:06:48Z</cp:lastPrinted>
  <dcterms:created xsi:type="dcterms:W3CDTF">2009-01-25T23:42:29Z</dcterms:created>
  <dcterms:modified xsi:type="dcterms:W3CDTF">2021-10-12T04:17:25Z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