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740" yWindow="120" windowWidth="13500" windowHeight="13155" tabRatio="489" firstSheet="1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передача'!$G$69:$J$69</definedName>
    <definedName name="EE_TOTAL_DISBALANCE">'46 - передача'!$F$69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передача'!$G$122:$J$122</definedName>
    <definedName name="POWER_TOTAL_DISBALANCE">'46 - передача'!$F$122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передача'!$C$126</definedName>
    <definedName name="ROW_MARKER_2">'46 - передача'!$C$144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<sst xmlns="http://schemas.openxmlformats.org/spreadsheetml/2006/main" count="7849" uniqueCount="839">
  <si>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</si>
  <si>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</si>
  <si>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</si>
  <si>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</si>
  <si>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</si>
  <si>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</si>
  <si>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</si>
  <si>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</si>
  <si>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</si>
  <si>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</si>
  <si>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</si>
  <si>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</si>
  <si>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</si>
  <si>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</si>
  <si>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</si>
  <si>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</si>
  <si>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</si>
  <si>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</si>
  <si>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</si>
  <si>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</si>
  <si>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</si>
  <si>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</si>
  <si>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</si>
  <si>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</si>
  <si>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</si>
  <si>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</si>
  <si>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</si>
  <si>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</si>
  <si>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</si>
  <si>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</si>
  <si>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</si>
  <si>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</si>
  <si>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</si>
  <si>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</si>
  <si>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</si>
  <si>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</si>
  <si>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</si>
  <si>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</si>
  <si>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</si>
  <si>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</si>
  <si>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</si>
  <si>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</si>
  <si>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</si>
  <si>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</si>
  <si>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</si>
  <si>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</si>
  <si>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</si>
  <si>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</si>
  <si>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</si>
  <si>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</si>
  <si>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</si>
  <si>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</si>
  <si>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</si>
  <si>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</si>
  <si>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</si>
  <si>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</si>
  <si>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</si>
  <si>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</si>
  <si>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</si>
  <si>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</si>
  <si>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</si>
  <si>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</si>
  <si>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</si>
  <si>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</si>
  <si>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</si>
  <si>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</si>
  <si>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</si>
  <si>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</si>
  <si>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</si>
  <si>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</si>
  <si>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</si>
  <si>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</si>
  <si>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</si>
  <si>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</si>
  <si>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</si>
  <si>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</si>
  <si>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</si>
  <si>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</si>
  <si>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</si>
  <si>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</si>
  <si>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</si>
  <si>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</si>
  <si>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</si>
  <si>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</si>
  <si>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</si>
  <si>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</si>
  <si>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</si>
  <si>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</si>
  <si>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</si>
  <si>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</si>
  <si>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</si>
  <si>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</si>
  <si>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</si>
  <si>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</si>
  <si>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</si>
  <si>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</si>
  <si>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</si>
  <si>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</si>
  <si>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</si>
  <si>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</si>
  <si>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</si>
  <si>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</si>
  <si>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</si>
  <si>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</si>
  <si>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</si>
  <si>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</si>
  <si>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</si>
  <si>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</si>
  <si>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</si>
  <si>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</si>
  <si>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</si>
  <si>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</si>
  <si>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</si>
  <si>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</si>
  <si>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</si>
  <si>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</si>
  <si>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</si>
  <si>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</si>
  <si>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</si>
  <si>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</si>
  <si>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</si>
  <si>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</si>
  <si>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</si>
  <si>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</si>
  <si>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</si>
  <si>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</si>
  <si>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</si>
  <si>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</si>
  <si>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</si>
  <si>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</si>
  <si>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</si>
  <si>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</si>
  <si>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</si>
  <si>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</si>
  <si>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</si>
  <si>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</si>
  <si>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</si>
  <si>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</si>
  <si>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</si>
  <si>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</si>
  <si>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</si>
  <si>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</si>
  <si>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</si>
  <si>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</si>
  <si>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</si>
  <si>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</si>
  <si>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</si>
  <si>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</si>
  <si>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</si>
  <si>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</si>
  <si>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</si>
  <si>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</si>
  <si>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</si>
  <si>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</si>
  <si>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</si>
  <si>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</si>
  <si>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</si>
  <si>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</si>
  <si>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</si>
  <si>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</si>
  <si>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</si>
  <si>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</si>
  <si>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</si>
  <si>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</si>
  <si>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</si>
  <si>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</si>
  <si>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</si>
  <si>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</si>
  <si>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</si>
  <si>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</si>
  <si>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</si>
  <si>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</si>
  <si>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</si>
  <si>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</si>
  <si>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</si>
  <si>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</si>
  <si>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</si>
  <si>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</si>
  <si>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</si>
  <si>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</si>
  <si>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</si>
  <si>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</si>
  <si>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</si>
  <si>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</si>
  <si>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</si>
  <si>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</si>
  <si>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</si>
  <si>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</si>
  <si>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</si>
  <si>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</si>
  <si>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</si>
  <si>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</si>
  <si>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</si>
  <si>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</si>
  <si>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</si>
  <si>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</si>
  <si>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</si>
  <si>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</si>
  <si>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</si>
  <si>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</si>
  <si>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</si>
  <si>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</si>
  <si>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</si>
  <si>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</si>
  <si>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</si>
  <si>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</si>
  <si>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</si>
  <si>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</si>
  <si>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</si>
  <si>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</si>
  <si>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</si>
  <si>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</si>
  <si>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</si>
  <si>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</si>
  <si>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</si>
  <si>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</si>
  <si>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</si>
  <si>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</si>
  <si>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</si>
  <si>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</si>
  <si>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</si>
  <si>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</si>
  <si>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</si>
  <si>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</si>
  <si>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</si>
  <si>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</si>
  <si>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</si>
  <si>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</si>
  <si>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</si>
  <si>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</si>
  <si>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</si>
  <si>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</si>
  <si>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</si>
  <si>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</si>
  <si>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</si>
  <si>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</si>
  <si>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</si>
  <si>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</si>
  <si>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</si>
  <si>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</si>
  <si>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</si>
  <si>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</si>
  <si>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</si>
  <si>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</si>
  <si>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</si>
  <si>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</si>
  <si>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</si>
  <si>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</si>
  <si>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</si>
  <si>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</si>
  <si>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</si>
  <si>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</si>
  <si>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</si>
  <si>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</si>
  <si>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</si>
  <si>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</si>
  <si>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</si>
  <si>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</si>
  <si>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</si>
  <si>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</si>
  <si>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</si>
  <si>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</si>
  <si>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</si>
  <si>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</si>
  <si>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</si>
  <si>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</si>
  <si>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</si>
  <si>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</si>
  <si>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</si>
  <si>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</si>
  <si>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</si>
  <si>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</si>
  <si>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</si>
  <si>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</si>
  <si>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</si>
  <si>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</si>
  <si>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</si>
  <si>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</si>
  <si>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</si>
  <si>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</si>
  <si>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</si>
  <si>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</si>
  <si>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</si>
  <si>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</si>
  <si>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</si>
  <si>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</si>
  <si>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</si>
  <si>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</si>
  <si>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</si>
  <si>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</si>
  <si>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</si>
  <si>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</si>
  <si>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</si>
  <si>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</si>
  <si>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</si>
  <si>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</si>
  <si>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</si>
  <si>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</si>
  <si>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</si>
  <si>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</si>
  <si>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</si>
  <si>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</si>
  <si>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</si>
  <si>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</si>
  <si>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</si>
  <si>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</si>
  <si>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</si>
  <si>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</si>
  <si>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</si>
  <si>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</si>
  <si>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</si>
  <si>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</si>
  <si>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</si>
  <si>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</si>
  <si>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</si>
  <si>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</si>
  <si>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</si>
  <si>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</si>
  <si>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</si>
  <si>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</si>
  <si>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</si>
  <si>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</si>
  <si>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</si>
  <si>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</si>
  <si>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</si>
  <si>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</si>
  <si>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</si>
  <si>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</si>
  <si>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</si>
  <si>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</si>
  <si>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</si>
  <si>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</si>
  <si>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</si>
  <si>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</si>
  <si>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</si>
  <si>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</si>
  <si>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</si>
  <si>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</si>
  <si>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</si>
  <si>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</si>
  <si>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</si>
  <si>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</si>
  <si>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</si>
  <si>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</si>
  <si>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</si>
  <si>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</si>
  <si>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</si>
  <si>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</si>
  <si>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</si>
  <si>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</si>
  <si>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</si>
  <si>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</si>
  <si>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</si>
  <si>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</si>
  <si>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</si>
  <si>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</si>
  <si>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</si>
  <si>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</si>
  <si>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</si>
  <si>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</si>
  <si>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</si>
  <si>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</si>
  <si>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</si>
  <si>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</si>
  <si>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</si>
  <si>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</si>
  <si>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</si>
  <si>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</si>
  <si>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</si>
  <si>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</si>
  <si>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</si>
  <si>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</si>
  <si>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</si>
  <si>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</si>
  <si>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</si>
  <si>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</si>
  <si>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</si>
  <si>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</si>
  <si>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</si>
  <si>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</si>
  <si>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</si>
  <si>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</si>
  <si>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</si>
  <si>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</si>
  <si>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</si>
  <si>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</si>
  <si>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</si>
  <si>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</si>
  <si>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</si>
  <si>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</si>
  <si>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</si>
  <si>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</si>
  <si>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</si>
  <si>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</si>
  <si>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</si>
  <si>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</si>
  <si>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</si>
  <si>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</si>
  <si>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</si>
  <si>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</si>
  <si>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</si>
  <si>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</si>
  <si>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</si>
  <si>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</si>
  <si>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</si>
  <si>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</si>
  <si>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</si>
  <si>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</si>
  <si>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</si>
  <si>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</si>
  <si>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</si>
  <si>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</si>
  <si>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</si>
  <si>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</si>
  <si>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</si>
  <si>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</si>
  <si>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</si>
  <si>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</si>
  <si>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</si>
  <si>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</si>
  <si>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</si>
  <si>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</si>
  <si>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</si>
  <si>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</si>
  <si>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</si>
  <si>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</si>
  <si>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</si>
  <si>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</si>
  <si>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</si>
  <si>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</si>
  <si>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</si>
  <si>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</si>
  <si>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</si>
  <si>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</si>
  <si>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</si>
  <si>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</si>
  <si>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</si>
  <si>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</si>
  <si>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</si>
  <si>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</si>
  <si>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</si>
  <si>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</si>
  <si>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</si>
  <si>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</si>
  <si>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</si>
  <si>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</si>
  <si>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</si>
  <si>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</si>
  <si>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</si>
  <si>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</si>
  <si>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</si>
  <si>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</si>
  <si>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</si>
  <si>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</si>
  <si>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</si>
  <si>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</si>
  <si>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</si>
  <si>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</si>
  <si>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</si>
  <si>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</si>
  <si>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</si>
  <si>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</si>
  <si>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</si>
  <si>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</si>
  <si>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</si>
  <si>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</si>
  <si>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</si>
  <si>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</si>
  <si>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</si>
  <si>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</si>
  <si>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</si>
  <si>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</si>
  <si>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</si>
  <si>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</si>
  <si>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</si>
  <si>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</si>
  <si>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</si>
  <si>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</si>
  <si>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</si>
  <si>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</si>
  <si>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</si>
  <si>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</si>
  <si>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</si>
  <si>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</si>
  <si>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</si>
  <si>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</si>
  <si>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</si>
  <si>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</si>
  <si>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</si>
  <si>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</si>
  <si>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</si>
  <si>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</si>
  <si>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</si>
  <si>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</si>
  <si>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</si>
  <si>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</si>
  <si>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</si>
  <si>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</si>
  <si>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</si>
  <si>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</si>
  <si>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</si>
  <si>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</si>
  <si>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</si>
  <si>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</si>
  <si>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</si>
  <si>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</si>
  <si>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</si>
  <si>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</si>
  <si>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</si>
  <si>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</si>
  <si>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</si>
  <si>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</si>
  <si>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</si>
  <si>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</si>
  <si>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</si>
  <si>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</si>
  <si>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</si>
  <si>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</si>
  <si>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</si>
  <si>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</si>
  <si>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</si>
  <si>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</si>
  <si>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</si>
  <si>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</si>
  <si>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</si>
  <si>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</si>
  <si>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</si>
  <si>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</si>
  <si>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</si>
  <si>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</si>
  <si>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</si>
  <si>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</si>
  <si>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</si>
  <si>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</si>
  <si>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</si>
  <si>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</si>
  <si>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</si>
  <si>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</si>
  <si>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</si>
  <si>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</si>
  <si>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</si>
  <si>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</si>
  <si>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</si>
  <si>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</si>
  <si>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</si>
  <si>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</si>
  <si>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</si>
  <si>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</si>
  <si>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</si>
  <si>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</si>
  <si>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</si>
  <si>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</si>
  <si>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</si>
  <si>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</si>
  <si>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</si>
  <si>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</si>
  <si>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</si>
  <si>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</si>
  <si>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</si>
  <si>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</si>
  <si>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</si>
  <si>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</si>
  <si>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</si>
  <si>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</si>
  <si>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</si>
  <si>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</si>
  <si>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</si>
  <si>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</si>
  <si>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</si>
  <si>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</si>
  <si>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</si>
  <si>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</si>
  <si>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</si>
  <si>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</si>
  <si>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</si>
  <si>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</si>
  <si>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</si>
  <si>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</si>
  <si>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</si>
  <si>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</si>
  <si>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</si>
  <si>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</si>
  <si>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</si>
  <si>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</si>
  <si>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</si>
  <si>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</si>
  <si>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</si>
  <si>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</si>
  <si>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</si>
  <si>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</si>
  <si>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</si>
  <si>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</si>
  <si>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</si>
  <si>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</si>
  <si>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</si>
  <si>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</si>
  <si>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</si>
  <si>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</si>
  <si>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</si>
  <si>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</si>
  <si>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</si>
  <si>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</si>
  <si>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</si>
  <si>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</si>
  <si>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</si>
  <si>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</si>
  <si>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</si>
  <si>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</si>
  <si>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</si>
  <si>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</si>
  <si>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</si>
  <si>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</si>
  <si>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</si>
  <si>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</si>
  <si>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</si>
  <si>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</si>
  <si>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</si>
  <si>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</si>
  <si>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</si>
  <si>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</si>
  <si>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</si>
  <si>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</si>
  <si>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</si>
  <si>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</si>
  <si>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</si>
  <si>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</si>
  <si>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</si>
  <si>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</si>
  <si>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</si>
  <si>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</si>
  <si>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</si>
  <si>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</si>
  <si>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</si>
  <si>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</si>
  <si>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</si>
  <si>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</si>
  <si>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</si>
  <si>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</si>
  <si>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</si>
  <si>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</si>
  <si>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</si>
  <si>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</si>
  <si>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</si>
  <si>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</si>
  <si>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</si>
  <si>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</si>
  <si>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</si>
  <si>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</si>
  <si>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</si>
  <si>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</si>
  <si>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</si>
  <si>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</si>
  <si>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</si>
  <si>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</si>
  <si>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</si>
  <si>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</si>
  <si>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</si>
  <si>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</si>
  <si>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</si>
  <si>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</si>
  <si>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</si>
  <si>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</si>
  <si>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</si>
  <si>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</si>
  <si>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</si>
  <si>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</si>
  <si>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</si>
  <si>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</si>
  <si>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</si>
  <si>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</si>
  <si>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</si>
  <si>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</si>
  <si>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</si>
  <si>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</si>
  <si>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</si>
  <si>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</si>
  <si>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</si>
  <si>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</si>
  <si>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</si>
  <si>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</si>
  <si>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</si>
  <si>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</si>
  <si>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</si>
  <si>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</si>
  <si>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</si>
  <si>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</si>
  <si>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</si>
  <si>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</si>
  <si>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</si>
  <si>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</si>
  <si>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</si>
  <si>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</si>
  <si>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</si>
  <si>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</si>
  <si>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</si>
  <si>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</si>
  <si>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</si>
  <si>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</si>
  <si>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</si>
  <si>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</si>
  <si>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</si>
  <si>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</si>
  <si>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</si>
  <si>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</si>
  <si>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</si>
  <si>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</si>
  <si>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</si>
  <si>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</si>
  <si>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</si>
  <si>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</si>
  <si>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</si>
  <si>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</si>
  <si>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</si>
  <si>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</si>
  <si>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</si>
  <si>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</si>
  <si>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</si>
  <si>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</si>
  <si>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</si>
  <si>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</si>
  <si>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</si>
  <si>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</si>
  <si>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</si>
  <si>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</si>
  <si>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</si>
  <si>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</si>
  <si>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</si>
  <si>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</si>
  <si>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</si>
  <si>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</si>
  <si>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</si>
  <si>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</si>
  <si>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</si>
  <si>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</si>
  <si>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</si>
  <si>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</si>
  <si>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</si>
  <si>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</si>
  <si>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</si>
  <si>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</si>
  <si>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</si>
  <si>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</si>
  <si>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</si>
  <si>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</si>
  <si>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</si>
  <si>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</si>
  <si>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</si>
  <si>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</si>
  <si>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</si>
  <si>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</si>
  <si>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</si>
  <si>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</si>
  <si>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</si>
  <si>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</si>
  <si>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</si>
  <si>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</si>
  <si>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</si>
  <si>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</si>
  <si>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</si>
  <si>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</si>
  <si>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</si>
  <si>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</si>
  <si>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</si>
  <si>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</si>
  <si>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</si>
  <si>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</si>
  <si>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</si>
  <si>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</si>
  <si>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</si>
  <si>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</si>
  <si>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</si>
  <si>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</si>
  <si>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</si>
  <si>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</si>
  <si>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</si>
  <si>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</si>
  <si>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</si>
  <si>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</si>
  <si>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</si>
  <si>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</si>
  <si>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</si>
  <si>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</si>
  <si>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</si>
  <si>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</si>
  <si>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</si>
  <si>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</si>
  <si>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</si>
  <si>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</si>
  <si>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</si>
  <si>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</si>
  <si>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</si>
  <si>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</si>
  <si>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</si>
  <si>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</si>
  <si>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</si>
  <si>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</si>
  <si>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</si>
  <si>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</si>
  <si>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</si>
  <si>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</si>
  <si>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</si>
  <si>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</si>
  <si>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</si>
  <si>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</si>
  <si>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</si>
  <si>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</si>
  <si>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</si>
  <si>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</si>
  <si>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</si>
  <si>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</si>
  <si>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</si>
  <si>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</si>
  <si>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</si>
  <si>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</si>
  <si>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</si>
  <si>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</si>
  <si>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</si>
  <si>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</si>
  <si>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</si>
  <si>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</si>
  <si>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</si>
  <si>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</si>
  <si>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</si>
  <si>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</si>
  <si>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</si>
  <si>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</si>
  <si>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</si>
  <si>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</si>
  <si>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</si>
  <si>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</si>
  <si>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</si>
  <si>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</si>
  <si>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</si>
  <si>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</si>
  <si>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</si>
  <si>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3.2.4</t>
  </si>
  <si>
    <t>1.1.1</t>
  </si>
  <si>
    <t>1.1.2</t>
  </si>
  <si>
    <t>ShulginAA@72to.ru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</si>
</sst>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2.1.1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703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838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259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/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/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/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tabSelected="1" workbookViewId="0" topLeftCell="C2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2021</v>
      </c>
    </row>
    <row r="3" spans="1:14" ht="15" customHeight="1">
      <c r="A3" s="48"/>
      <c r="D3" s="51"/>
      <c r="E3" s="52"/>
      <c r="F3" s="53"/>
      <c r="G3" s="255" t="str">
        <f>version</f>
        <v>Версия 2.1.1</v>
      </c>
      <c r="H3" s="256"/>
      <c r="M3" s="50" t="s">
        <v>127</v>
      </c>
      <c r="N3" s="1">
        <f>N2-1</f>
        <v>2020</v>
      </c>
    </row>
    <row r="4" spans="4:14" ht="30" customHeight="1">
      <c r="D4" s="55"/>
      <c r="E4" s="257" t="s">
        <v>188</v>
      </c>
      <c r="F4" s="258"/>
      <c r="G4" s="259"/>
      <c r="H4" s="56"/>
      <c r="M4" s="50" t="s">
        <v>128</v>
      </c>
      <c r="N4" s="1">
        <f>N2-2</f>
        <v>2019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2" t="s">
        <v>110</v>
      </c>
      <c r="G6" s="26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711</v>
      </c>
      <c r="G8" s="60" t="s">
        <v>11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4" t="s">
        <v>507</v>
      </c>
      <c r="G10" s="26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66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6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0" t="s">
        <v>22</v>
      </c>
      <c r="F19" s="261"/>
      <c r="G19" s="40" t="s">
        <v>814</v>
      </c>
      <c r="H19" s="56"/>
    </row>
    <row r="20" spans="1:8" ht="30" customHeight="1">
      <c r="A20" s="62"/>
      <c r="D20" s="55"/>
      <c r="E20" s="273" t="s">
        <v>23</v>
      </c>
      <c r="F20" s="274"/>
      <c r="G20" s="41" t="s">
        <v>815</v>
      </c>
      <c r="H20" s="56"/>
    </row>
    <row r="21" spans="1:8" ht="21" customHeight="1">
      <c r="A21" s="62"/>
      <c r="D21" s="55"/>
      <c r="E21" s="267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67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67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67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71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71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71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72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2"/>
  <sheetViews>
    <sheetView showGridLines="0" zoomScale="78" zoomScaleNormal="78" zoomScalePageLayoutView="0" workbookViewId="0" topLeftCell="A1">
      <pane xSplit="5" ySplit="15" topLeftCell="F130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E140" sqref="E140"/>
    </sheetView>
  </sheetViews>
  <sheetFormatPr defaultColWidth="10.25390625" defaultRowHeight="12.75"/>
  <cols>
    <col min="1" max="2" width="10.25390625" style="169" hidden="1" customWidth="1"/>
    <col min="3" max="3" width="7.62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Сентябрь 2021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10400.258</v>
      </c>
      <c r="G18" s="222">
        <f>SUM(G19,G20,G28,G32)</f>
        <v>8906.529</v>
      </c>
      <c r="H18" s="222">
        <f>SUM(H19,H20,H28,H32)</f>
        <v>0</v>
      </c>
      <c r="I18" s="222">
        <f>SUM(I19,I20,I28,I32)</f>
        <v>1493.729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9085.324</v>
      </c>
      <c r="G20" s="224">
        <f>SUM(G21:G27)</f>
        <v>7591.595</v>
      </c>
      <c r="H20" s="224">
        <f>SUM(H21:H27)</f>
        <v>0</v>
      </c>
      <c r="I20" s="224">
        <f>SUM(I21:I27)</f>
        <v>1493.729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7816.168000000001</v>
      </c>
      <c r="G22" s="225">
        <v>7591.595</v>
      </c>
      <c r="H22" s="225"/>
      <c r="I22" s="225">
        <v>224.573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70.137</v>
      </c>
      <c r="G23" s="225"/>
      <c r="H23" s="225"/>
      <c r="I23" s="225">
        <v>70.137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859.6759999999999</v>
      </c>
      <c r="G24" s="225"/>
      <c r="H24" s="225"/>
      <c r="I24" s="225">
        <v>859.6759999999999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92.741</v>
      </c>
      <c r="G25" s="225"/>
      <c r="H25" s="225"/>
      <c r="I25" s="225">
        <v>92.741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246.602</v>
      </c>
      <c r="G26" s="225"/>
      <c r="H26" s="225"/>
      <c r="I26" s="225">
        <v>246.602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1314.934</v>
      </c>
      <c r="G28" s="224">
        <f>SUM(G29:G31)</f>
        <v>1314.934</v>
      </c>
      <c r="H28" s="224">
        <f>SUM(H29:H31)</f>
        <v>0</v>
      </c>
      <c r="I28" s="224">
        <f>SUM(I29:I31)</f>
        <v>0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1314.934</v>
      </c>
      <c r="G30" s="225">
        <v>1314.934</v>
      </c>
      <c r="H30" s="225"/>
      <c r="I30" s="225"/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5480.710000000002</v>
      </c>
      <c r="G33" s="132"/>
      <c r="H33" s="228">
        <f>H34</f>
        <v>0</v>
      </c>
      <c r="I33" s="228">
        <f>I34+I35</f>
        <v>3095.531000000001</v>
      </c>
      <c r="J33" s="227">
        <f>J34+J35+J36</f>
        <v>2385.179000000001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3095.531000000001</v>
      </c>
      <c r="G34" s="132"/>
      <c r="H34" s="225"/>
      <c r="I34" s="225">
        <f>G18-G38-G63</f>
        <v>3095.531000000001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2385.179000000001</v>
      </c>
      <c r="G36" s="133"/>
      <c r="H36" s="133"/>
      <c r="I36" s="133"/>
      <c r="J36" s="229">
        <f>I34+I18-I38-I63</f>
        <v>2385.179000000001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10140.469000000001</v>
      </c>
      <c r="G38" s="228">
        <f>SUM(G39,G44,G51,G54,G57)</f>
        <v>5640.472</v>
      </c>
      <c r="H38" s="228">
        <f>SUM(H39,H44,H51,H54,H57)</f>
        <v>0</v>
      </c>
      <c r="I38" s="228">
        <f>SUM(I39,I44,I51,I54,I57)</f>
        <v>2114.818</v>
      </c>
      <c r="J38" s="227">
        <f>SUM(J39,J44,J51,J54,J57)</f>
        <v>2385.179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6222.591</v>
      </c>
      <c r="G39" s="224">
        <f>SUM(G40:G43)</f>
        <v>2165.691</v>
      </c>
      <c r="H39" s="224">
        <f>SUM(H40:H43)</f>
        <v>0</v>
      </c>
      <c r="I39" s="224">
        <f>SUM(I40:I43)</f>
        <v>1671.721</v>
      </c>
      <c r="J39" s="227">
        <f>SUM(J40:J43)</f>
        <v>2385.179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5716.668</v>
      </c>
      <c r="G41" s="225">
        <v>2165.691</v>
      </c>
      <c r="H41" s="225"/>
      <c r="I41" s="225">
        <v>1290.655</v>
      </c>
      <c r="J41" s="226">
        <v>2260.322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505.923</v>
      </c>
      <c r="G42" s="225">
        <v>0</v>
      </c>
      <c r="H42" s="225"/>
      <c r="I42" s="225">
        <v>381.066</v>
      </c>
      <c r="J42" s="226">
        <v>124.857</v>
      </c>
      <c r="K42" s="149"/>
    </row>
    <row r="43" spans="1:11" s="172" customFormat="1" ht="15" customHeight="1">
      <c r="A43" s="147"/>
      <c r="B43" s="129"/>
      <c r="C43" s="148"/>
      <c r="D43" s="156"/>
      <c r="E43" s="146" t="s">
        <v>197</v>
      </c>
      <c r="F43" s="152"/>
      <c r="G43" s="152"/>
      <c r="H43" s="152"/>
      <c r="I43" s="152"/>
      <c r="J43" s="157"/>
      <c r="K43" s="14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224">
        <f>SUM(G44:J44)</f>
        <v>3917.8779999999997</v>
      </c>
      <c r="G44" s="224">
        <f>SUM(G45:G50)</f>
        <v>3474.781</v>
      </c>
      <c r="H44" s="224">
        <f>SUM(H45:H50)</f>
        <v>0</v>
      </c>
      <c r="I44" s="224">
        <f>SUM(I45:I50)</f>
        <v>443.097</v>
      </c>
      <c r="J44" s="227">
        <f>SUM(J45:J50)</f>
        <v>0</v>
      </c>
      <c r="K44" s="104"/>
    </row>
    <row r="45" spans="1:11" s="172" customFormat="1" ht="15" customHeight="1" hidden="1">
      <c r="A45" s="147"/>
      <c r="B45" s="129"/>
      <c r="C45" s="148"/>
      <c r="D45" s="154" t="s">
        <v>192</v>
      </c>
      <c r="E45" s="150"/>
      <c r="F45" s="150"/>
      <c r="G45" s="150"/>
      <c r="H45" s="150"/>
      <c r="I45" s="150"/>
      <c r="J45" s="155"/>
      <c r="K45" s="149"/>
    </row>
    <row r="46" spans="1:11" s="172" customFormat="1" ht="15" customHeight="1">
      <c r="A46" s="147"/>
      <c r="B46" s="129"/>
      <c r="C46" s="218" t="s">
        <v>823</v>
      </c>
      <c r="D46" s="111" t="s">
        <v>832</v>
      </c>
      <c r="E46" s="153" t="s">
        <v>719</v>
      </c>
      <c r="F46" s="224">
        <f>SUM(G46:J46)</f>
        <v>3618.99</v>
      </c>
      <c r="G46" s="225">
        <v>3474.781</v>
      </c>
      <c r="H46" s="225"/>
      <c r="I46" s="225">
        <v>144.209</v>
      </c>
      <c r="J46" s="226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833</v>
      </c>
      <c r="E47" s="153" t="s">
        <v>504</v>
      </c>
      <c r="F47" s="224">
        <f>SUM(G47:J47)</f>
        <v>12.358</v>
      </c>
      <c r="G47" s="225"/>
      <c r="H47" s="225"/>
      <c r="I47" s="225">
        <v>12.358</v>
      </c>
      <c r="J47" s="226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834</v>
      </c>
      <c r="E48" s="153" t="s">
        <v>791</v>
      </c>
      <c r="F48" s="224">
        <f>SUM(G48:J48)</f>
        <v>226.9</v>
      </c>
      <c r="G48" s="225"/>
      <c r="H48" s="225"/>
      <c r="I48" s="225">
        <v>226.9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835</v>
      </c>
      <c r="E49" s="153" t="s">
        <v>702</v>
      </c>
      <c r="F49" s="224">
        <f>SUM(G49:J49)</f>
        <v>59.63</v>
      </c>
      <c r="G49" s="225"/>
      <c r="H49" s="225"/>
      <c r="I49" s="225">
        <v>59.63</v>
      </c>
      <c r="J49" s="226"/>
      <c r="K49" s="149"/>
    </row>
    <row r="50" spans="1:11" s="172" customFormat="1" ht="15" customHeight="1">
      <c r="A50" s="147"/>
      <c r="B50" s="129"/>
      <c r="C50" s="148"/>
      <c r="D50" s="156"/>
      <c r="E50" s="146" t="s">
        <v>196</v>
      </c>
      <c r="F50" s="152"/>
      <c r="G50" s="152"/>
      <c r="H50" s="152"/>
      <c r="I50" s="152"/>
      <c r="J50" s="157"/>
      <c r="K50" s="149"/>
    </row>
    <row r="51" spans="1:11" ht="24" customHeight="1">
      <c r="A51" s="127"/>
      <c r="B51" s="128"/>
      <c r="C51" s="103"/>
      <c r="D51" s="111" t="s">
        <v>175</v>
      </c>
      <c r="E51" s="94" t="s">
        <v>150</v>
      </c>
      <c r="F51" s="224">
        <f>SUM(G51:J51)</f>
        <v>0</v>
      </c>
      <c r="G51" s="224">
        <f>SUM(G52:G53)</f>
        <v>0</v>
      </c>
      <c r="H51" s="224">
        <f>SUM(H52:H53)</f>
        <v>0</v>
      </c>
      <c r="I51" s="224">
        <f>SUM(I52:I53)</f>
        <v>0</v>
      </c>
      <c r="J51" s="227">
        <f>SUM(J52:J53)</f>
        <v>0</v>
      </c>
      <c r="K51" s="104"/>
    </row>
    <row r="52" spans="1:11" s="172" customFormat="1" ht="15" customHeight="1" hidden="1">
      <c r="A52" s="147"/>
      <c r="B52" s="129"/>
      <c r="C52" s="148"/>
      <c r="D52" s="154" t="s">
        <v>193</v>
      </c>
      <c r="E52" s="150"/>
      <c r="F52" s="150"/>
      <c r="G52" s="150"/>
      <c r="H52" s="150"/>
      <c r="I52" s="150"/>
      <c r="J52" s="155"/>
      <c r="K52" s="149"/>
    </row>
    <row r="53" spans="1:11" s="172" customFormat="1" ht="15" customHeight="1">
      <c r="A53" s="147"/>
      <c r="B53" s="129"/>
      <c r="C53" s="148"/>
      <c r="D53" s="156"/>
      <c r="E53" s="146" t="s">
        <v>195</v>
      </c>
      <c r="F53" s="152"/>
      <c r="G53" s="152"/>
      <c r="H53" s="152"/>
      <c r="I53" s="152"/>
      <c r="J53" s="157"/>
      <c r="K53" s="149"/>
    </row>
    <row r="54" spans="3:11" ht="24" customHeight="1">
      <c r="C54" s="148"/>
      <c r="D54" s="111" t="s">
        <v>176</v>
      </c>
      <c r="E54" s="175" t="s">
        <v>207</v>
      </c>
      <c r="F54" s="228">
        <f>SUM(G54:J54)</f>
        <v>0</v>
      </c>
      <c r="G54" s="228">
        <f>SUM(G55:G56)</f>
        <v>0</v>
      </c>
      <c r="H54" s="228">
        <f>SUM(H55:H56)</f>
        <v>0</v>
      </c>
      <c r="I54" s="228">
        <f>SUM(I55:I56)</f>
        <v>0</v>
      </c>
      <c r="J54" s="227">
        <f>SUM(J55:J56)</f>
        <v>0</v>
      </c>
      <c r="K54" s="149"/>
    </row>
    <row r="55" spans="1:11" s="172" customFormat="1" ht="15" customHeight="1" hidden="1">
      <c r="A55" s="147"/>
      <c r="B55" s="129"/>
      <c r="C55" s="148"/>
      <c r="D55" s="154" t="s">
        <v>241</v>
      </c>
      <c r="E55" s="150"/>
      <c r="F55" s="150"/>
      <c r="G55" s="150"/>
      <c r="H55" s="150"/>
      <c r="I55" s="150"/>
      <c r="J55" s="155"/>
      <c r="K55" s="149"/>
    </row>
    <row r="56" spans="3:11" ht="15" customHeight="1">
      <c r="C56" s="148"/>
      <c r="D56" s="183"/>
      <c r="E56" s="146" t="s">
        <v>210</v>
      </c>
      <c r="F56" s="184"/>
      <c r="G56" s="184"/>
      <c r="H56" s="184"/>
      <c r="I56" s="184"/>
      <c r="J56" s="185"/>
      <c r="K56" s="149"/>
    </row>
    <row r="57" spans="1:11" ht="24" customHeight="1">
      <c r="A57" s="127"/>
      <c r="B57" s="128"/>
      <c r="C57" s="103"/>
      <c r="D57" s="111" t="s">
        <v>246</v>
      </c>
      <c r="E57" s="94" t="s">
        <v>248</v>
      </c>
      <c r="F57" s="224">
        <f>SUM(G57:J57)</f>
        <v>0</v>
      </c>
      <c r="G57" s="224">
        <f>SUM(G58:G59)</f>
        <v>0</v>
      </c>
      <c r="H57" s="224">
        <f>SUM(H58:H59)</f>
        <v>0</v>
      </c>
      <c r="I57" s="224">
        <f>SUM(I58:I59)</f>
        <v>0</v>
      </c>
      <c r="J57" s="227">
        <f>SUM(J58:J59)</f>
        <v>0</v>
      </c>
      <c r="K57" s="104"/>
    </row>
    <row r="58" spans="1:11" s="172" customFormat="1" ht="15" customHeight="1" hidden="1">
      <c r="A58" s="147"/>
      <c r="B58" s="129"/>
      <c r="C58" s="148"/>
      <c r="D58" s="154" t="s">
        <v>247</v>
      </c>
      <c r="E58" s="150"/>
      <c r="F58" s="150"/>
      <c r="G58" s="150"/>
      <c r="H58" s="150"/>
      <c r="I58" s="150"/>
      <c r="J58" s="155"/>
      <c r="K58" s="149"/>
    </row>
    <row r="59" spans="1:11" s="172" customFormat="1" ht="15" customHeight="1">
      <c r="A59" s="147"/>
      <c r="B59" s="129"/>
      <c r="C59" s="148"/>
      <c r="D59" s="156"/>
      <c r="E59" s="146" t="s">
        <v>196</v>
      </c>
      <c r="F59" s="152"/>
      <c r="G59" s="152"/>
      <c r="H59" s="152"/>
      <c r="I59" s="152"/>
      <c r="J59" s="157"/>
      <c r="K59" s="149"/>
    </row>
    <row r="60" spans="1:11" ht="30" customHeight="1">
      <c r="A60" s="127"/>
      <c r="B60" s="128"/>
      <c r="C60" s="103"/>
      <c r="D60" s="111" t="s">
        <v>177</v>
      </c>
      <c r="E60" s="95" t="s">
        <v>152</v>
      </c>
      <c r="F60" s="224">
        <f>SUM(G60:I60)</f>
        <v>5480.710000000002</v>
      </c>
      <c r="G60" s="228">
        <f>SUM(G34:J34)</f>
        <v>3095.531000000001</v>
      </c>
      <c r="H60" s="228">
        <f>SUM(G35:J35)</f>
        <v>0</v>
      </c>
      <c r="I60" s="228">
        <f>SUM(G36:J36)</f>
        <v>2385.179000000001</v>
      </c>
      <c r="J60" s="136"/>
      <c r="K60" s="104"/>
    </row>
    <row r="61" spans="1:11" ht="30" customHeight="1">
      <c r="A61" s="127"/>
      <c r="B61" s="128"/>
      <c r="C61" s="103"/>
      <c r="D61" s="111" t="s">
        <v>178</v>
      </c>
      <c r="E61" s="95" t="s">
        <v>151</v>
      </c>
      <c r="F61" s="224">
        <f>SUM(G61:J61)</f>
        <v>0</v>
      </c>
      <c r="G61" s="225"/>
      <c r="H61" s="225"/>
      <c r="I61" s="225"/>
      <c r="J61" s="226"/>
      <c r="K61" s="104"/>
    </row>
    <row r="62" spans="1:11" ht="9" customHeight="1">
      <c r="A62" s="127"/>
      <c r="B62" s="128"/>
      <c r="C62" s="103"/>
      <c r="D62" s="202"/>
      <c r="E62" s="203"/>
      <c r="F62" s="204"/>
      <c r="G62" s="205"/>
      <c r="H62" s="205"/>
      <c r="I62" s="205"/>
      <c r="J62" s="208"/>
      <c r="K62" s="104"/>
    </row>
    <row r="63" spans="1:11" ht="30" customHeight="1">
      <c r="A63" s="127"/>
      <c r="B63" s="128"/>
      <c r="C63" s="103"/>
      <c r="D63" s="111" t="s">
        <v>179</v>
      </c>
      <c r="E63" s="95" t="s">
        <v>153</v>
      </c>
      <c r="F63" s="224">
        <f aca="true" t="shared" si="0" ref="F63:F69">SUM(G63:J63)</f>
        <v>259.789</v>
      </c>
      <c r="G63" s="228">
        <f>SUM(G64:G65)</f>
        <v>170.526</v>
      </c>
      <c r="H63" s="228">
        <f>SUM(H64:H65)</f>
        <v>0</v>
      </c>
      <c r="I63" s="228">
        <f>SUM(I64:I65)</f>
        <v>89.26299999999999</v>
      </c>
      <c r="J63" s="227">
        <f>SUM(J64:J65)</f>
        <v>0</v>
      </c>
      <c r="K63" s="104"/>
    </row>
    <row r="64" spans="1:11" ht="24" customHeight="1">
      <c r="A64" s="127"/>
      <c r="B64" s="128"/>
      <c r="C64" s="103"/>
      <c r="D64" s="111" t="s">
        <v>182</v>
      </c>
      <c r="E64" s="94" t="s">
        <v>154</v>
      </c>
      <c r="F64" s="224">
        <f t="shared" si="0"/>
        <v>0</v>
      </c>
      <c r="G64" s="225"/>
      <c r="H64" s="225"/>
      <c r="I64" s="225"/>
      <c r="J64" s="226"/>
      <c r="K64" s="104"/>
    </row>
    <row r="65" spans="1:11" ht="24" customHeight="1">
      <c r="A65" s="127"/>
      <c r="B65" s="128"/>
      <c r="C65" s="103"/>
      <c r="D65" s="111" t="s">
        <v>240</v>
      </c>
      <c r="E65" s="96" t="s">
        <v>155</v>
      </c>
      <c r="F65" s="224">
        <f t="shared" si="0"/>
        <v>259.789</v>
      </c>
      <c r="G65" s="225">
        <v>170.526</v>
      </c>
      <c r="H65" s="225"/>
      <c r="I65" s="225">
        <v>89.26299999999999</v>
      </c>
      <c r="J65" s="226"/>
      <c r="K65" s="104"/>
    </row>
    <row r="66" spans="1:11" ht="9" customHeight="1">
      <c r="A66" s="127"/>
      <c r="B66" s="128"/>
      <c r="C66" s="103"/>
      <c r="D66" s="202"/>
      <c r="E66" s="203"/>
      <c r="F66" s="204"/>
      <c r="G66" s="205"/>
      <c r="H66" s="205"/>
      <c r="I66" s="205"/>
      <c r="J66" s="208"/>
      <c r="K66" s="104"/>
    </row>
    <row r="67" spans="1:11" ht="30" customHeight="1">
      <c r="A67" s="127"/>
      <c r="B67" s="128"/>
      <c r="C67" s="103"/>
      <c r="D67" s="111" t="s">
        <v>180</v>
      </c>
      <c r="E67" s="95" t="s">
        <v>156</v>
      </c>
      <c r="F67" s="224">
        <f t="shared" si="0"/>
        <v>0</v>
      </c>
      <c r="G67" s="225"/>
      <c r="H67" s="225"/>
      <c r="I67" s="225"/>
      <c r="J67" s="226"/>
      <c r="K67" s="104"/>
    </row>
    <row r="68" spans="1:11" ht="30" customHeight="1">
      <c r="A68" s="127"/>
      <c r="B68" s="128"/>
      <c r="C68" s="103"/>
      <c r="D68" s="111" t="s">
        <v>181</v>
      </c>
      <c r="E68" s="95" t="s">
        <v>157</v>
      </c>
      <c r="F68" s="224">
        <f t="shared" si="0"/>
        <v>0</v>
      </c>
      <c r="G68" s="225"/>
      <c r="H68" s="225"/>
      <c r="I68" s="225"/>
      <c r="J68" s="226"/>
      <c r="K68" s="104"/>
    </row>
    <row r="69" spans="1:11" ht="30" customHeight="1" thickBot="1">
      <c r="A69" s="127"/>
      <c r="B69" s="128"/>
      <c r="C69" s="103"/>
      <c r="D69" s="139" t="s">
        <v>183</v>
      </c>
      <c r="E69" s="137" t="s">
        <v>2</v>
      </c>
      <c r="F69" s="230">
        <f t="shared" si="0"/>
        <v>6.679101716144942E-13</v>
      </c>
      <c r="G69" s="231">
        <f>G18-G38-G60-G61-G63+G67-G68</f>
        <v>-1.7053025658242404E-13</v>
      </c>
      <c r="H69" s="231">
        <f>H18+H33-H38-H60-H61-H63+H67-H68</f>
        <v>0</v>
      </c>
      <c r="I69" s="231">
        <f>I18+I33-I38-I60-I61-I63+I67-I68</f>
        <v>-7.105427357601002E-14</v>
      </c>
      <c r="J69" s="232">
        <f>J18+J33-J38-J61-J63+J67-J68</f>
        <v>9.094947017729282E-13</v>
      </c>
      <c r="K69" s="104"/>
    </row>
    <row r="70" spans="1:11" ht="18" customHeight="1" thickBot="1">
      <c r="A70" s="127"/>
      <c r="B70" s="128"/>
      <c r="C70" s="103"/>
      <c r="D70" s="275" t="s">
        <v>158</v>
      </c>
      <c r="E70" s="276"/>
      <c r="F70" s="276"/>
      <c r="G70" s="276"/>
      <c r="H70" s="276"/>
      <c r="I70" s="276"/>
      <c r="J70" s="277"/>
      <c r="K70" s="104"/>
    </row>
    <row r="71" spans="1:11" ht="30" customHeight="1">
      <c r="A71" s="127"/>
      <c r="B71" s="128"/>
      <c r="C71" s="103"/>
      <c r="D71" s="134" t="s">
        <v>138</v>
      </c>
      <c r="E71" s="138" t="s">
        <v>143</v>
      </c>
      <c r="F71" s="221">
        <f>SUM(G71:J71)</f>
        <v>18.739203603603602</v>
      </c>
      <c r="G71" s="222">
        <f>SUM(G72,G73,G81,G85)</f>
        <v>16.0478</v>
      </c>
      <c r="H71" s="222">
        <f>SUM(H72,H73,H81,H85)</f>
        <v>0</v>
      </c>
      <c r="I71" s="222">
        <f>SUM(I72,I73,I81,I85)</f>
        <v>2.6914036036036033</v>
      </c>
      <c r="J71" s="223">
        <f>SUM(J72,J73,J81,J85)</f>
        <v>0</v>
      </c>
      <c r="K71" s="104"/>
    </row>
    <row r="72" spans="1:11" ht="24" customHeight="1">
      <c r="A72" s="127"/>
      <c r="B72" s="128"/>
      <c r="C72" s="103"/>
      <c r="D72" s="111" t="s">
        <v>166</v>
      </c>
      <c r="E72" s="94" t="s">
        <v>159</v>
      </c>
      <c r="F72" s="224">
        <f>SUM(G72:J72)</f>
        <v>0</v>
      </c>
      <c r="G72" s="225"/>
      <c r="H72" s="225"/>
      <c r="I72" s="225"/>
      <c r="J72" s="226"/>
      <c r="K72" s="104"/>
    </row>
    <row r="73" spans="1:11" ht="24" customHeight="1">
      <c r="A73" s="127"/>
      <c r="B73" s="128"/>
      <c r="C73" s="103"/>
      <c r="D73" s="111" t="s">
        <v>167</v>
      </c>
      <c r="E73" s="94" t="s">
        <v>145</v>
      </c>
      <c r="F73" s="224">
        <f>SUM(G73:J73)</f>
        <v>16.36995315315315</v>
      </c>
      <c r="G73" s="224">
        <f>SUM(G74:G80)</f>
        <v>13.67854954954955</v>
      </c>
      <c r="H73" s="224">
        <f>SUM(H74:H80)</f>
        <v>0</v>
      </c>
      <c r="I73" s="224">
        <f>SUM(I74:I80)</f>
        <v>2.6914036036036033</v>
      </c>
      <c r="J73" s="227">
        <f>SUM(J74:J80)</f>
        <v>0</v>
      </c>
      <c r="K73" s="104"/>
    </row>
    <row r="74" spans="1:11" s="172" customFormat="1" ht="15" customHeight="1" hidden="1">
      <c r="A74" s="147"/>
      <c r="B74" s="129"/>
      <c r="C74" s="148"/>
      <c r="D74" s="154" t="s">
        <v>189</v>
      </c>
      <c r="E74" s="150"/>
      <c r="F74" s="150"/>
      <c r="G74" s="150"/>
      <c r="H74" s="150"/>
      <c r="I74" s="150"/>
      <c r="J74" s="155"/>
      <c r="K74" s="149"/>
    </row>
    <row r="75" spans="1:11" s="172" customFormat="1" ht="15" customHeight="1">
      <c r="A75" s="147"/>
      <c r="B75" s="129"/>
      <c r="C75" s="219" t="s">
        <v>823</v>
      </c>
      <c r="D75" s="111" t="s">
        <v>824</v>
      </c>
      <c r="E75" s="220" t="str">
        <f>IF('46 - передача'!$E$22="","",'46 - передача'!$E$22)</f>
        <v>АО "Россети Тюмень"</v>
      </c>
      <c r="F75" s="224">
        <f>SUM(G75:J75)</f>
        <v>14.083185585585586</v>
      </c>
      <c r="G75" s="225">
        <f aca="true" t="shared" si="1" ref="G75:J79">G22/555</f>
        <v>13.67854954954955</v>
      </c>
      <c r="H75" s="225">
        <f t="shared" si="1"/>
        <v>0</v>
      </c>
      <c r="I75" s="225">
        <f t="shared" si="1"/>
        <v>0.40463603603603604</v>
      </c>
      <c r="J75" s="225">
        <f t="shared" si="1"/>
        <v>0</v>
      </c>
      <c r="K75" s="149"/>
    </row>
    <row r="76" spans="1:11" s="172" customFormat="1" ht="15" customHeight="1">
      <c r="A76" s="147"/>
      <c r="B76" s="129"/>
      <c r="C76" s="219" t="s">
        <v>823</v>
      </c>
      <c r="D76" s="111" t="s">
        <v>825</v>
      </c>
      <c r="E76" s="220" t="str">
        <f>IF('46 - передача'!$E$23="","",'46 - передача'!$E$23)</f>
        <v>ООО "Ремэнергостройсервис"</v>
      </c>
      <c r="F76" s="224">
        <f>SUM(G76:J76)</f>
        <v>0.12637297297297298</v>
      </c>
      <c r="G76" s="225">
        <f t="shared" si="1"/>
        <v>0</v>
      </c>
      <c r="H76" s="225">
        <f t="shared" si="1"/>
        <v>0</v>
      </c>
      <c r="I76" s="225">
        <f t="shared" si="1"/>
        <v>0.12637297297297298</v>
      </c>
      <c r="J76" s="225">
        <f t="shared" si="1"/>
        <v>0</v>
      </c>
      <c r="K76" s="149"/>
    </row>
    <row r="77" spans="1:11" s="172" customFormat="1" ht="15" customHeight="1">
      <c r="A77" s="147"/>
      <c r="B77" s="129"/>
      <c r="C77" s="219" t="s">
        <v>823</v>
      </c>
      <c r="D77" s="111" t="s">
        <v>826</v>
      </c>
      <c r="E77" s="220" t="str">
        <f>IF('46 - передача'!$E$24="","",'46 - передача'!$E$24)</f>
        <v>АО "СУЭНКО"</v>
      </c>
      <c r="F77" s="224">
        <f>SUM(G77:J77)</f>
        <v>1.5489657657657656</v>
      </c>
      <c r="G77" s="225">
        <f t="shared" si="1"/>
        <v>0</v>
      </c>
      <c r="H77" s="225">
        <f t="shared" si="1"/>
        <v>0</v>
      </c>
      <c r="I77" s="225">
        <f t="shared" si="1"/>
        <v>1.5489657657657656</v>
      </c>
      <c r="J77" s="225">
        <f t="shared" si="1"/>
        <v>0</v>
      </c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827</v>
      </c>
      <c r="E78" s="220" t="str">
        <f>IF('46 - передача'!$E$25="","",'46 - передача'!$E$25)</f>
        <v>ООО "Дорстрой"</v>
      </c>
      <c r="F78" s="224">
        <f>SUM(G78:J78)</f>
        <v>0.1671009009009009</v>
      </c>
      <c r="G78" s="225">
        <f t="shared" si="1"/>
        <v>0</v>
      </c>
      <c r="H78" s="225">
        <f t="shared" si="1"/>
        <v>0</v>
      </c>
      <c r="I78" s="225">
        <f t="shared" si="1"/>
        <v>0.1671009009009009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828</v>
      </c>
      <c r="E79" s="220" t="str">
        <f>IF('46 - передача'!$E$26="","",'46 - передача'!$E$26)</f>
        <v>ООО "Газпром энерго"</v>
      </c>
      <c r="F79" s="224">
        <f>SUM(G79:J79)</f>
        <v>0.4443279279279279</v>
      </c>
      <c r="G79" s="225">
        <f t="shared" si="1"/>
        <v>0</v>
      </c>
      <c r="H79" s="225">
        <f t="shared" si="1"/>
        <v>0</v>
      </c>
      <c r="I79" s="225">
        <f t="shared" si="1"/>
        <v>0.4443279279279279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148"/>
      <c r="D80" s="156"/>
      <c r="E80" s="206" t="s">
        <v>196</v>
      </c>
      <c r="F80" s="152"/>
      <c r="G80" s="152"/>
      <c r="H80" s="152"/>
      <c r="I80" s="152"/>
      <c r="J80" s="157"/>
      <c r="K80" s="149"/>
    </row>
    <row r="81" spans="1:11" ht="24" customHeight="1">
      <c r="A81" s="127"/>
      <c r="B81" s="128"/>
      <c r="C81" s="103"/>
      <c r="D81" s="111" t="s">
        <v>168</v>
      </c>
      <c r="E81" s="94" t="s">
        <v>146</v>
      </c>
      <c r="F81" s="224">
        <f>SUM(G81:J81)</f>
        <v>2.3692504504504504</v>
      </c>
      <c r="G81" s="224">
        <f>SUM(G82:G84)</f>
        <v>2.3692504504504504</v>
      </c>
      <c r="H81" s="224">
        <f>SUM(H82:H84)</f>
        <v>0</v>
      </c>
      <c r="I81" s="224">
        <f>SUM(I82:I84)</f>
        <v>0</v>
      </c>
      <c r="J81" s="227">
        <f>SUM(J82:J84)</f>
        <v>0</v>
      </c>
      <c r="K81" s="104"/>
    </row>
    <row r="82" spans="1:11" s="172" customFormat="1" ht="15" customHeight="1" hidden="1">
      <c r="A82" s="147"/>
      <c r="B82" s="129"/>
      <c r="C82" s="148"/>
      <c r="D82" s="154" t="s">
        <v>190</v>
      </c>
      <c r="E82" s="150"/>
      <c r="F82" s="150"/>
      <c r="G82" s="150"/>
      <c r="H82" s="150"/>
      <c r="I82" s="150"/>
      <c r="J82" s="155"/>
      <c r="K82" s="149"/>
    </row>
    <row r="83" spans="1:11" s="172" customFormat="1" ht="15" customHeight="1">
      <c r="A83" s="147"/>
      <c r="B83" s="129"/>
      <c r="C83" s="219" t="s">
        <v>823</v>
      </c>
      <c r="D83" s="111" t="s">
        <v>829</v>
      </c>
      <c r="E83" s="220" t="str">
        <f>IF('46 - передача'!$E$30="","",'46 - передача'!$E$30)</f>
        <v>ОАО "Фортум" (Тюменская ТЭЦ-1)</v>
      </c>
      <c r="F83" s="224">
        <f>SUM(G83:J83)</f>
        <v>2.3692504504504504</v>
      </c>
      <c r="G83" s="225">
        <f>G30/555</f>
        <v>2.3692504504504504</v>
      </c>
      <c r="H83" s="225">
        <f>H30/555</f>
        <v>0</v>
      </c>
      <c r="I83" s="225">
        <f>I30/555</f>
        <v>0</v>
      </c>
      <c r="J83" s="225">
        <f>J30/555</f>
        <v>0</v>
      </c>
      <c r="K83" s="149"/>
    </row>
    <row r="84" spans="1:11" s="172" customFormat="1" ht="15" customHeight="1">
      <c r="A84" s="147"/>
      <c r="B84" s="129"/>
      <c r="C84" s="148"/>
      <c r="D84" s="156"/>
      <c r="E84" s="206" t="s">
        <v>195</v>
      </c>
      <c r="F84" s="152"/>
      <c r="G84" s="152"/>
      <c r="H84" s="152"/>
      <c r="I84" s="152"/>
      <c r="J84" s="157"/>
      <c r="K84" s="149"/>
    </row>
    <row r="85" spans="1:11" ht="24" customHeight="1">
      <c r="A85" s="127"/>
      <c r="B85" s="128"/>
      <c r="C85" s="103"/>
      <c r="D85" s="111" t="s">
        <v>249</v>
      </c>
      <c r="E85" s="94" t="s">
        <v>250</v>
      </c>
      <c r="F85" s="224">
        <f>SUM(G85:J85)</f>
        <v>0</v>
      </c>
      <c r="G85" s="225"/>
      <c r="H85" s="225"/>
      <c r="I85" s="225"/>
      <c r="J85" s="226"/>
      <c r="K85" s="104"/>
    </row>
    <row r="86" spans="1:11" ht="30" customHeight="1">
      <c r="A86" s="127"/>
      <c r="B86" s="128"/>
      <c r="C86" s="103"/>
      <c r="D86" s="111" t="s">
        <v>137</v>
      </c>
      <c r="E86" s="95" t="s">
        <v>147</v>
      </c>
      <c r="F86" s="224">
        <f>SUM(H86:J86)</f>
        <v>9.875153153153153</v>
      </c>
      <c r="G86" s="145"/>
      <c r="H86" s="228">
        <f>H87</f>
        <v>0</v>
      </c>
      <c r="I86" s="228">
        <f>I87+I88</f>
        <v>5.577533333333333</v>
      </c>
      <c r="J86" s="227">
        <f>J87+J88+J89</f>
        <v>4.29761981981982</v>
      </c>
      <c r="K86" s="104"/>
    </row>
    <row r="87" spans="1:11" ht="24" customHeight="1">
      <c r="A87" s="127"/>
      <c r="B87" s="128"/>
      <c r="C87" s="103"/>
      <c r="D87" s="111" t="s">
        <v>169</v>
      </c>
      <c r="E87" s="94" t="s">
        <v>0</v>
      </c>
      <c r="F87" s="224">
        <f>SUM(H87:J87)</f>
        <v>5.577533333333333</v>
      </c>
      <c r="G87" s="145"/>
      <c r="H87" s="225"/>
      <c r="I87" s="225">
        <f>G71-G91-G116</f>
        <v>5.577533333333333</v>
      </c>
      <c r="J87" s="226"/>
      <c r="K87" s="104"/>
    </row>
    <row r="88" spans="1:11" ht="24" customHeight="1">
      <c r="A88" s="127"/>
      <c r="B88" s="128"/>
      <c r="C88" s="103"/>
      <c r="D88" s="111" t="s">
        <v>170</v>
      </c>
      <c r="E88" s="94" t="s">
        <v>164</v>
      </c>
      <c r="F88" s="224">
        <f>SUM(I88:J88)</f>
        <v>0</v>
      </c>
      <c r="G88" s="145"/>
      <c r="H88" s="145"/>
      <c r="I88" s="225"/>
      <c r="J88" s="226"/>
      <c r="K88" s="104"/>
    </row>
    <row r="89" spans="1:11" ht="24" customHeight="1">
      <c r="A89" s="127"/>
      <c r="B89" s="128"/>
      <c r="C89" s="103"/>
      <c r="D89" s="111" t="s">
        <v>171</v>
      </c>
      <c r="E89" s="94" t="s">
        <v>165</v>
      </c>
      <c r="F89" s="224">
        <f>SUM(J89)</f>
        <v>4.29761981981982</v>
      </c>
      <c r="G89" s="145"/>
      <c r="H89" s="145"/>
      <c r="I89" s="145"/>
      <c r="J89" s="226">
        <f>I87+I75+I76+I77+I78+I79-I91-I116</f>
        <v>4.29761981981982</v>
      </c>
      <c r="K89" s="104"/>
    </row>
    <row r="90" spans="1:11" ht="9" customHeight="1">
      <c r="A90" s="127"/>
      <c r="B90" s="128"/>
      <c r="C90" s="103"/>
      <c r="D90" s="202"/>
      <c r="E90" s="203"/>
      <c r="F90" s="204"/>
      <c r="G90" s="205"/>
      <c r="H90" s="205"/>
      <c r="I90" s="205"/>
      <c r="J90" s="208"/>
      <c r="K90" s="104"/>
    </row>
    <row r="91" spans="1:11" ht="30" customHeight="1">
      <c r="A91" s="127"/>
      <c r="B91" s="128"/>
      <c r="C91" s="103"/>
      <c r="D91" s="111" t="s">
        <v>172</v>
      </c>
      <c r="E91" s="95" t="s">
        <v>148</v>
      </c>
      <c r="F91" s="224">
        <f>SUM(G91:J91)</f>
        <v>18.271115315315313</v>
      </c>
      <c r="G91" s="228">
        <f>SUM(G92,G97,G104,G107,G110)</f>
        <v>10.163012612612611</v>
      </c>
      <c r="H91" s="228">
        <f>SUM(H92,H97,H104,H107,H110)</f>
        <v>0</v>
      </c>
      <c r="I91" s="228">
        <f>SUM(I92,I97,I104,I107,I110)</f>
        <v>3.8104828828828827</v>
      </c>
      <c r="J91" s="227">
        <f>SUM(J92,J97,J104,J107,J110)</f>
        <v>4.29761981981982</v>
      </c>
      <c r="K91" s="104"/>
    </row>
    <row r="92" spans="1:11" ht="24" customHeight="1">
      <c r="A92" s="127"/>
      <c r="B92" s="128"/>
      <c r="C92" s="103"/>
      <c r="D92" s="111" t="s">
        <v>173</v>
      </c>
      <c r="E92" s="94" t="s">
        <v>238</v>
      </c>
      <c r="F92" s="224">
        <f>SUM(G92:J92)</f>
        <v>11.211875675675675</v>
      </c>
      <c r="G92" s="224">
        <f>SUM(G93:G96)</f>
        <v>3.9021459459459455</v>
      </c>
      <c r="H92" s="224">
        <f>SUM(H93:H96)</f>
        <v>0</v>
      </c>
      <c r="I92" s="224">
        <f>SUM(I93:I96)</f>
        <v>3.01210990990991</v>
      </c>
      <c r="J92" s="227">
        <f>SUM(J93:J96)</f>
        <v>4.29761981981982</v>
      </c>
      <c r="K92" s="104"/>
    </row>
    <row r="93" spans="1:11" s="172" customFormat="1" ht="15" customHeight="1" hidden="1">
      <c r="A93" s="147"/>
      <c r="B93" s="129"/>
      <c r="C93" s="148"/>
      <c r="D93" s="154" t="s">
        <v>191</v>
      </c>
      <c r="E93" s="150"/>
      <c r="F93" s="150"/>
      <c r="G93" s="150"/>
      <c r="H93" s="150"/>
      <c r="I93" s="150"/>
      <c r="J93" s="155"/>
      <c r="K93" s="149"/>
    </row>
    <row r="94" spans="1:11" s="172" customFormat="1" ht="15" customHeight="1">
      <c r="A94" s="147"/>
      <c r="B94" s="129"/>
      <c r="C94" s="219" t="s">
        <v>823</v>
      </c>
      <c r="D94" s="111" t="s">
        <v>830</v>
      </c>
      <c r="E94" s="220" t="str">
        <f>IF('46 - передача'!$E$41="","",'46 - передача'!$E$41)</f>
        <v>АО "Газпром энергосбыт Тюмень"</v>
      </c>
      <c r="F94" s="224">
        <f>SUM(G94:J94)</f>
        <v>10.300302702702702</v>
      </c>
      <c r="G94" s="225">
        <f aca="true" t="shared" si="2" ref="G94:J95">G41/555</f>
        <v>3.9021459459459455</v>
      </c>
      <c r="H94" s="225">
        <f t="shared" si="2"/>
        <v>0</v>
      </c>
      <c r="I94" s="225">
        <f t="shared" si="2"/>
        <v>2.3255045045045044</v>
      </c>
      <c r="J94" s="225">
        <f t="shared" si="2"/>
        <v>4.072652252252253</v>
      </c>
      <c r="K94" s="149"/>
    </row>
    <row r="95" spans="1:11" s="172" customFormat="1" ht="15" customHeight="1">
      <c r="A95" s="147"/>
      <c r="B95" s="129"/>
      <c r="C95" s="219" t="s">
        <v>823</v>
      </c>
      <c r="D95" s="111" t="s">
        <v>831</v>
      </c>
      <c r="E95" s="220" t="str">
        <f>IF('46 - передача'!$E$42="","",'46 - передача'!$E$42)</f>
        <v>АО "Энергосбытовая компания "Восток"</v>
      </c>
      <c r="F95" s="224">
        <f>SUM(G95:J95)</f>
        <v>0.9115729729729729</v>
      </c>
      <c r="G95" s="225">
        <f t="shared" si="2"/>
        <v>0</v>
      </c>
      <c r="H95" s="225">
        <f t="shared" si="2"/>
        <v>0</v>
      </c>
      <c r="I95" s="225">
        <f t="shared" si="2"/>
        <v>0.6866054054054054</v>
      </c>
      <c r="J95" s="225">
        <f t="shared" si="2"/>
        <v>0.22496756756756756</v>
      </c>
      <c r="K95" s="149"/>
    </row>
    <row r="96" spans="1:11" s="172" customFormat="1" ht="15" customHeight="1">
      <c r="A96" s="147"/>
      <c r="B96" s="129"/>
      <c r="C96" s="148"/>
      <c r="D96" s="156"/>
      <c r="E96" s="206" t="s">
        <v>197</v>
      </c>
      <c r="F96" s="152"/>
      <c r="G96" s="152"/>
      <c r="H96" s="152"/>
      <c r="I96" s="152"/>
      <c r="J96" s="157"/>
      <c r="K96" s="149"/>
    </row>
    <row r="97" spans="1:11" ht="24" customHeight="1">
      <c r="A97" s="127"/>
      <c r="B97" s="128"/>
      <c r="C97" s="103"/>
      <c r="D97" s="111" t="s">
        <v>174</v>
      </c>
      <c r="E97" s="94" t="s">
        <v>149</v>
      </c>
      <c r="F97" s="224">
        <f>SUM(G97:J97)</f>
        <v>7.05923963963964</v>
      </c>
      <c r="G97" s="224">
        <f>SUM(G98:G103)</f>
        <v>6.260866666666667</v>
      </c>
      <c r="H97" s="224">
        <f>SUM(H98:H103)</f>
        <v>0</v>
      </c>
      <c r="I97" s="224">
        <f>SUM(I98:I103)</f>
        <v>0.7983729729729729</v>
      </c>
      <c r="J97" s="227">
        <f>SUM(J98:J103)</f>
        <v>0</v>
      </c>
      <c r="K97" s="104"/>
    </row>
    <row r="98" spans="1:11" s="172" customFormat="1" ht="15" customHeight="1" hidden="1">
      <c r="A98" s="147"/>
      <c r="B98" s="129"/>
      <c r="C98" s="148"/>
      <c r="D98" s="154" t="s">
        <v>192</v>
      </c>
      <c r="E98" s="150"/>
      <c r="F98" s="150"/>
      <c r="G98" s="150"/>
      <c r="H98" s="150"/>
      <c r="I98" s="150"/>
      <c r="J98" s="155"/>
      <c r="K98" s="149"/>
    </row>
    <row r="99" spans="1:11" s="172" customFormat="1" ht="15" customHeight="1">
      <c r="A99" s="147"/>
      <c r="B99" s="129"/>
      <c r="C99" s="219" t="s">
        <v>823</v>
      </c>
      <c r="D99" s="111" t="s">
        <v>832</v>
      </c>
      <c r="E99" s="220" t="str">
        <f>IF('46 - передача'!$E$46="","",'46 - передача'!$E$46)</f>
        <v>АО "СУЭНКО"</v>
      </c>
      <c r="F99" s="224">
        <f>SUM(G99:J99)</f>
        <v>6.520702702702703</v>
      </c>
      <c r="G99" s="225">
        <f aca="true" t="shared" si="3" ref="G99:J102">G46/555</f>
        <v>6.260866666666667</v>
      </c>
      <c r="H99" s="225">
        <f t="shared" si="3"/>
        <v>0</v>
      </c>
      <c r="I99" s="225">
        <f t="shared" si="3"/>
        <v>0.25983603603603606</v>
      </c>
      <c r="J99" s="225">
        <f t="shared" si="3"/>
        <v>0</v>
      </c>
      <c r="K99" s="149"/>
    </row>
    <row r="100" spans="1:11" s="172" customFormat="1" ht="15" customHeight="1">
      <c r="A100" s="147"/>
      <c r="B100" s="129"/>
      <c r="C100" s="219" t="s">
        <v>823</v>
      </c>
      <c r="D100" s="111" t="s">
        <v>833</v>
      </c>
      <c r="E100" s="220" t="str">
        <f>IF('46 - передача'!$E$47="","",'46 - передача'!$E$47)</f>
        <v>ООО " Тюменская электросетевая компания"</v>
      </c>
      <c r="F100" s="224">
        <f>SUM(G100:J100)</f>
        <v>0.022266666666666667</v>
      </c>
      <c r="G100" s="225">
        <f t="shared" si="3"/>
        <v>0</v>
      </c>
      <c r="H100" s="225">
        <f t="shared" si="3"/>
        <v>0</v>
      </c>
      <c r="I100" s="225">
        <f t="shared" si="3"/>
        <v>0.022266666666666667</v>
      </c>
      <c r="J100" s="225">
        <f t="shared" si="3"/>
        <v>0</v>
      </c>
      <c r="K100" s="149"/>
    </row>
    <row r="101" spans="1:11" s="172" customFormat="1" ht="15" customHeight="1">
      <c r="A101" s="147"/>
      <c r="B101" s="129"/>
      <c r="C101" s="219" t="s">
        <v>823</v>
      </c>
      <c r="D101" s="111" t="s">
        <v>834</v>
      </c>
      <c r="E101" s="220" t="str">
        <f>IF('46 - передача'!$E$48="","",'46 - передача'!$E$48)</f>
        <v>ООО СК "Восток"</v>
      </c>
      <c r="F101" s="224">
        <f>SUM(G101:J101)</f>
        <v>0.4088288288288288</v>
      </c>
      <c r="G101" s="225">
        <f t="shared" si="3"/>
        <v>0</v>
      </c>
      <c r="H101" s="225">
        <f t="shared" si="3"/>
        <v>0</v>
      </c>
      <c r="I101" s="225">
        <f t="shared" si="3"/>
        <v>0.4088288288288288</v>
      </c>
      <c r="J101" s="225">
        <f t="shared" si="3"/>
        <v>0</v>
      </c>
      <c r="K101" s="149"/>
    </row>
    <row r="102" spans="1:11" s="172" customFormat="1" ht="15" customHeight="1">
      <c r="A102" s="147"/>
      <c r="B102" s="129"/>
      <c r="C102" s="219" t="s">
        <v>823</v>
      </c>
      <c r="D102" s="111" t="s">
        <v>835</v>
      </c>
      <c r="E102" s="220" t="str">
        <f>IF('46 - передача'!$E$49="","",'46 - передача'!$E$49)</f>
        <v>ООО "Региональная энергетическая компания"</v>
      </c>
      <c r="F102" s="224">
        <f>SUM(G102:J102)</f>
        <v>0.10744144144144145</v>
      </c>
      <c r="G102" s="225">
        <f t="shared" si="3"/>
        <v>0</v>
      </c>
      <c r="H102" s="225">
        <f t="shared" si="3"/>
        <v>0</v>
      </c>
      <c r="I102" s="225">
        <f t="shared" si="3"/>
        <v>0.10744144144144145</v>
      </c>
      <c r="J102" s="225">
        <f t="shared" si="3"/>
        <v>0</v>
      </c>
      <c r="K102" s="149"/>
    </row>
    <row r="103" spans="1:11" s="172" customFormat="1" ht="15" customHeight="1">
      <c r="A103" s="147"/>
      <c r="B103" s="129"/>
      <c r="C103" s="148"/>
      <c r="D103" s="156"/>
      <c r="E103" s="206" t="s">
        <v>196</v>
      </c>
      <c r="F103" s="152"/>
      <c r="G103" s="152"/>
      <c r="H103" s="152"/>
      <c r="I103" s="152"/>
      <c r="J103" s="157"/>
      <c r="K103" s="149"/>
    </row>
    <row r="104" spans="1:11" ht="24" customHeight="1">
      <c r="A104" s="127"/>
      <c r="B104" s="128"/>
      <c r="C104" s="103"/>
      <c r="D104" s="111" t="s">
        <v>175</v>
      </c>
      <c r="E104" s="94" t="s">
        <v>150</v>
      </c>
      <c r="F104" s="224">
        <f>SUM(G104:J104)</f>
        <v>0</v>
      </c>
      <c r="G104" s="224">
        <f>SUM(G105:G106)</f>
        <v>0</v>
      </c>
      <c r="H104" s="224">
        <f>SUM(H105:H106)</f>
        <v>0</v>
      </c>
      <c r="I104" s="224">
        <f>SUM(I105:I106)</f>
        <v>0</v>
      </c>
      <c r="J104" s="227">
        <f>SUM(J105:J106)</f>
        <v>0</v>
      </c>
      <c r="K104" s="104"/>
    </row>
    <row r="105" spans="1:11" s="172" customFormat="1" ht="15" customHeight="1" hidden="1">
      <c r="A105" s="147"/>
      <c r="B105" s="129"/>
      <c r="C105" s="148"/>
      <c r="D105" s="154" t="s">
        <v>193</v>
      </c>
      <c r="E105" s="150"/>
      <c r="F105" s="150"/>
      <c r="G105" s="150"/>
      <c r="H105" s="150"/>
      <c r="I105" s="150"/>
      <c r="J105" s="155"/>
      <c r="K105" s="149"/>
    </row>
    <row r="106" spans="1:11" s="172" customFormat="1" ht="15" customHeight="1">
      <c r="A106" s="147"/>
      <c r="B106" s="129"/>
      <c r="C106" s="148"/>
      <c r="D106" s="156"/>
      <c r="E106" s="206" t="s">
        <v>195</v>
      </c>
      <c r="F106" s="152"/>
      <c r="G106" s="152"/>
      <c r="H106" s="152"/>
      <c r="I106" s="152"/>
      <c r="J106" s="157"/>
      <c r="K106" s="149"/>
    </row>
    <row r="107" spans="3:11" ht="24" customHeight="1">
      <c r="C107" s="148"/>
      <c r="D107" s="111" t="s">
        <v>176</v>
      </c>
      <c r="E107" s="175" t="s">
        <v>207</v>
      </c>
      <c r="F107" s="228">
        <f>SUM(G107:J107)</f>
        <v>0</v>
      </c>
      <c r="G107" s="228">
        <f>SUM(G108:G109)</f>
        <v>0</v>
      </c>
      <c r="H107" s="228">
        <f>SUM(H108:H109)</f>
        <v>0</v>
      </c>
      <c r="I107" s="228">
        <f>SUM(I108:I109)</f>
        <v>0</v>
      </c>
      <c r="J107" s="227">
        <f>SUM(J108:J109)</f>
        <v>0</v>
      </c>
      <c r="K107" s="149"/>
    </row>
    <row r="108" spans="1:11" s="172" customFormat="1" ht="15" customHeight="1" hidden="1">
      <c r="A108" s="147"/>
      <c r="B108" s="129"/>
      <c r="C108" s="148"/>
      <c r="D108" s="154" t="s">
        <v>241</v>
      </c>
      <c r="E108" s="150"/>
      <c r="F108" s="150"/>
      <c r="G108" s="150"/>
      <c r="H108" s="150"/>
      <c r="I108" s="150"/>
      <c r="J108" s="155"/>
      <c r="K108" s="149"/>
    </row>
    <row r="109" spans="3:11" ht="15" customHeight="1">
      <c r="C109" s="148"/>
      <c r="D109" s="183"/>
      <c r="E109" s="206" t="s">
        <v>210</v>
      </c>
      <c r="F109" s="184"/>
      <c r="G109" s="184"/>
      <c r="H109" s="184"/>
      <c r="I109" s="184"/>
      <c r="J109" s="185"/>
      <c r="K109" s="149"/>
    </row>
    <row r="110" spans="1:11" ht="24" customHeight="1">
      <c r="A110" s="127"/>
      <c r="B110" s="128"/>
      <c r="C110" s="103"/>
      <c r="D110" s="111" t="s">
        <v>246</v>
      </c>
      <c r="E110" s="94" t="s">
        <v>248</v>
      </c>
      <c r="F110" s="224">
        <f>SUM(G110:J110)</f>
        <v>0</v>
      </c>
      <c r="G110" s="224">
        <f>SUM(G111:G112)</f>
        <v>0</v>
      </c>
      <c r="H110" s="224">
        <f>SUM(H111:H112)</f>
        <v>0</v>
      </c>
      <c r="I110" s="224">
        <f>SUM(I111:I112)</f>
        <v>0</v>
      </c>
      <c r="J110" s="227">
        <f>SUM(J111:J112)</f>
        <v>0</v>
      </c>
      <c r="K110" s="104"/>
    </row>
    <row r="111" spans="1:11" s="172" customFormat="1" ht="15" customHeight="1" hidden="1">
      <c r="A111" s="147"/>
      <c r="B111" s="129"/>
      <c r="C111" s="148"/>
      <c r="D111" s="154" t="s">
        <v>247</v>
      </c>
      <c r="E111" s="150"/>
      <c r="F111" s="150"/>
      <c r="G111" s="150"/>
      <c r="H111" s="150"/>
      <c r="I111" s="150"/>
      <c r="J111" s="155"/>
      <c r="K111" s="149"/>
    </row>
    <row r="112" spans="1:11" s="172" customFormat="1" ht="15" customHeight="1">
      <c r="A112" s="147"/>
      <c r="B112" s="129"/>
      <c r="C112" s="148"/>
      <c r="D112" s="156"/>
      <c r="E112" s="206" t="s">
        <v>196</v>
      </c>
      <c r="F112" s="152"/>
      <c r="G112" s="152"/>
      <c r="H112" s="152"/>
      <c r="I112" s="152"/>
      <c r="J112" s="157"/>
      <c r="K112" s="149"/>
    </row>
    <row r="113" spans="1:11" ht="30" customHeight="1">
      <c r="A113" s="127"/>
      <c r="B113" s="128"/>
      <c r="C113" s="103"/>
      <c r="D113" s="111" t="s">
        <v>177</v>
      </c>
      <c r="E113" s="95" t="s">
        <v>152</v>
      </c>
      <c r="F113" s="224">
        <f>SUM(G113:I113)</f>
        <v>9.875153153153153</v>
      </c>
      <c r="G113" s="228">
        <f>SUM(G87:J87)</f>
        <v>5.577533333333333</v>
      </c>
      <c r="H113" s="228">
        <f>SUM(G88:J88)</f>
        <v>0</v>
      </c>
      <c r="I113" s="228">
        <f>SUM(G89:J89)</f>
        <v>4.29761981981982</v>
      </c>
      <c r="J113" s="136"/>
      <c r="K113" s="104"/>
    </row>
    <row r="114" spans="1:11" ht="30" customHeight="1">
      <c r="A114" s="127"/>
      <c r="B114" s="128"/>
      <c r="C114" s="103"/>
      <c r="D114" s="111" t="s">
        <v>178</v>
      </c>
      <c r="E114" s="95" t="s">
        <v>151</v>
      </c>
      <c r="F114" s="224">
        <f aca="true" t="shared" si="4" ref="F114:F122">SUM(G114:J114)</f>
        <v>0</v>
      </c>
      <c r="G114" s="225"/>
      <c r="H114" s="225"/>
      <c r="I114" s="225"/>
      <c r="J114" s="226"/>
      <c r="K114" s="104"/>
    </row>
    <row r="115" spans="1:11" ht="9" customHeight="1">
      <c r="A115" s="127"/>
      <c r="B115" s="128"/>
      <c r="C115" s="103"/>
      <c r="D115" s="202"/>
      <c r="E115" s="203"/>
      <c r="F115" s="204"/>
      <c r="G115" s="205"/>
      <c r="H115" s="205"/>
      <c r="I115" s="205"/>
      <c r="J115" s="208"/>
      <c r="K115" s="104"/>
    </row>
    <row r="116" spans="1:11" ht="30" customHeight="1">
      <c r="A116" s="127"/>
      <c r="B116" s="128"/>
      <c r="C116" s="103"/>
      <c r="D116" s="111" t="s">
        <v>179</v>
      </c>
      <c r="E116" s="95" t="s">
        <v>153</v>
      </c>
      <c r="F116" s="224">
        <f>SUM(G116:J116)</f>
        <v>0.4680882882882883</v>
      </c>
      <c r="G116" s="228">
        <f>SUM(G117:G118)</f>
        <v>0.3072540540540541</v>
      </c>
      <c r="H116" s="228">
        <f>SUM(H117:H118)</f>
        <v>0</v>
      </c>
      <c r="I116" s="228">
        <f>SUM(I117:I118)</f>
        <v>0.1608342342342342</v>
      </c>
      <c r="J116" s="227">
        <f>SUM(J117:J118)</f>
        <v>0</v>
      </c>
      <c r="K116" s="104"/>
    </row>
    <row r="117" spans="1:11" ht="24" customHeight="1">
      <c r="A117" s="127"/>
      <c r="B117" s="128"/>
      <c r="C117" s="103"/>
      <c r="D117" s="111" t="s">
        <v>182</v>
      </c>
      <c r="E117" s="94" t="s">
        <v>154</v>
      </c>
      <c r="F117" s="224">
        <f t="shared" si="4"/>
        <v>0</v>
      </c>
      <c r="G117" s="225"/>
      <c r="H117" s="225"/>
      <c r="I117" s="225"/>
      <c r="J117" s="226"/>
      <c r="K117" s="104"/>
    </row>
    <row r="118" spans="1:11" ht="24" customHeight="1">
      <c r="A118" s="127"/>
      <c r="B118" s="128"/>
      <c r="C118" s="103"/>
      <c r="D118" s="111" t="s">
        <v>240</v>
      </c>
      <c r="E118" s="96" t="s">
        <v>155</v>
      </c>
      <c r="F118" s="224">
        <f t="shared" si="4"/>
        <v>0.4680882882882883</v>
      </c>
      <c r="G118" s="225">
        <f>G65/555</f>
        <v>0.3072540540540541</v>
      </c>
      <c r="H118" s="225">
        <f>H65/555</f>
        <v>0</v>
      </c>
      <c r="I118" s="225">
        <f>I65/555</f>
        <v>0.1608342342342342</v>
      </c>
      <c r="J118" s="225">
        <f>J65/555</f>
        <v>0</v>
      </c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180</v>
      </c>
      <c r="E120" s="95" t="s">
        <v>156</v>
      </c>
      <c r="F120" s="224">
        <f t="shared" si="4"/>
        <v>0</v>
      </c>
      <c r="G120" s="225"/>
      <c r="H120" s="225"/>
      <c r="I120" s="225"/>
      <c r="J120" s="226"/>
      <c r="K120" s="104"/>
    </row>
    <row r="121" spans="1:11" ht="30" customHeight="1">
      <c r="A121" s="127"/>
      <c r="B121" s="128"/>
      <c r="C121" s="103"/>
      <c r="D121" s="111" t="s">
        <v>181</v>
      </c>
      <c r="E121" s="95" t="s">
        <v>157</v>
      </c>
      <c r="F121" s="224">
        <f t="shared" si="4"/>
        <v>0</v>
      </c>
      <c r="G121" s="225"/>
      <c r="H121" s="225"/>
      <c r="I121" s="225"/>
      <c r="J121" s="226"/>
      <c r="K121" s="104"/>
    </row>
    <row r="122" spans="1:11" ht="30" customHeight="1" thickBot="1">
      <c r="A122" s="127"/>
      <c r="B122" s="128"/>
      <c r="C122" s="103"/>
      <c r="D122" s="139" t="s">
        <v>183</v>
      </c>
      <c r="E122" s="140" t="s">
        <v>2</v>
      </c>
      <c r="F122" s="233">
        <f t="shared" si="4"/>
        <v>-1.1102230246251565E-16</v>
      </c>
      <c r="G122" s="234">
        <f>G71-G91-G113-G114-G116+G120-G121</f>
        <v>-5.551115123125783E-17</v>
      </c>
      <c r="H122" s="234">
        <f>H71+H86-H91-H113-H114-H116+H120-H121</f>
        <v>0</v>
      </c>
      <c r="I122" s="234">
        <f>I71+I86-I91-I113-I114-I116+I120-I121</f>
        <v>-5.551115123125783E-17</v>
      </c>
      <c r="J122" s="235">
        <f>J71+J86-J91-J114-J116+J120-J121</f>
        <v>0</v>
      </c>
      <c r="K122" s="104"/>
    </row>
    <row r="123" spans="1:11" ht="18" customHeight="1" thickBot="1">
      <c r="A123" s="127"/>
      <c r="B123" s="128"/>
      <c r="C123" s="103"/>
      <c r="D123" s="281" t="s">
        <v>185</v>
      </c>
      <c r="E123" s="282"/>
      <c r="F123" s="282"/>
      <c r="G123" s="282"/>
      <c r="H123" s="282"/>
      <c r="I123" s="282"/>
      <c r="J123" s="283"/>
      <c r="K123" s="104"/>
    </row>
    <row r="124" spans="1:11" ht="30" customHeight="1">
      <c r="A124" s="127"/>
      <c r="B124" s="128"/>
      <c r="C124" s="103"/>
      <c r="D124" s="141" t="s">
        <v>138</v>
      </c>
      <c r="E124" s="142" t="s">
        <v>160</v>
      </c>
      <c r="F124" s="236">
        <f>SUM(G124:J124)</f>
        <v>11.211875675675675</v>
      </c>
      <c r="G124" s="225">
        <f>G92</f>
        <v>3.9021459459459455</v>
      </c>
      <c r="H124" s="225">
        <f>H92</f>
        <v>0</v>
      </c>
      <c r="I124" s="225">
        <f>I92</f>
        <v>3.01210990990991</v>
      </c>
      <c r="J124" s="225">
        <f>J92</f>
        <v>4.29761981981982</v>
      </c>
      <c r="K124" s="104"/>
    </row>
    <row r="125" spans="1:11" ht="30" customHeight="1" thickBot="1">
      <c r="A125" s="127"/>
      <c r="B125" s="128"/>
      <c r="C125" s="103"/>
      <c r="D125" s="139" t="s">
        <v>137</v>
      </c>
      <c r="E125" s="143" t="s">
        <v>161</v>
      </c>
      <c r="F125" s="234">
        <f>SUM(G125:J125)</f>
        <v>0</v>
      </c>
      <c r="G125" s="225"/>
      <c r="H125" s="225"/>
      <c r="I125" s="225"/>
      <c r="J125" s="226"/>
      <c r="K125" s="104"/>
    </row>
    <row r="126" spans="1:11" ht="18" customHeight="1" thickBot="1">
      <c r="A126" s="127"/>
      <c r="B126" s="128"/>
      <c r="C126" s="103"/>
      <c r="D126" s="275" t="s">
        <v>205</v>
      </c>
      <c r="E126" s="276"/>
      <c r="F126" s="276"/>
      <c r="G126" s="276"/>
      <c r="H126" s="276"/>
      <c r="I126" s="276"/>
      <c r="J126" s="277"/>
      <c r="K126" s="104"/>
    </row>
    <row r="127" spans="1:11" ht="30" customHeight="1">
      <c r="A127" s="127"/>
      <c r="B127" s="128"/>
      <c r="C127" s="103"/>
      <c r="D127" s="134" t="s">
        <v>138</v>
      </c>
      <c r="E127" s="174" t="s">
        <v>15</v>
      </c>
      <c r="F127" s="222">
        <f>SUM(G127:J127)</f>
        <v>10488.242773299999</v>
      </c>
      <c r="G127" s="237">
        <f>SUM(G128,G133,G136)</f>
        <v>3537.5263070399997</v>
      </c>
      <c r="H127" s="237">
        <f>SUM(H128,H133,H136)</f>
        <v>0</v>
      </c>
      <c r="I127" s="237">
        <f>SUM(I128,I133,I136)</f>
        <v>4627.607820279999</v>
      </c>
      <c r="J127" s="238">
        <f>SUM(J128,J133,J136)</f>
        <v>2323.10864598</v>
      </c>
      <c r="K127" s="104"/>
    </row>
    <row r="128" spans="1:11" s="172" customFormat="1" ht="24" customHeight="1">
      <c r="A128" s="147"/>
      <c r="B128" s="129"/>
      <c r="C128" s="148"/>
      <c r="D128" s="111" t="s">
        <v>166</v>
      </c>
      <c r="E128" s="175" t="s">
        <v>206</v>
      </c>
      <c r="F128" s="228">
        <f>SUM(G128:J128)</f>
        <v>10488.242773299999</v>
      </c>
      <c r="G128" s="228">
        <f>SUM(G129:G132)</f>
        <v>3537.5263070399997</v>
      </c>
      <c r="H128" s="228">
        <f>SUM(H129:H132)</f>
        <v>0</v>
      </c>
      <c r="I128" s="228">
        <f>SUM(I129:I132)</f>
        <v>4627.607820279999</v>
      </c>
      <c r="J128" s="227">
        <f>SUM(J129:J132)</f>
        <v>2323.10864598</v>
      </c>
      <c r="K128" s="149"/>
    </row>
    <row r="129" spans="1:11" s="172" customFormat="1" ht="15" customHeight="1" hidden="1">
      <c r="A129" s="147"/>
      <c r="B129" s="129"/>
      <c r="C129" s="148"/>
      <c r="D129" s="154" t="s">
        <v>211</v>
      </c>
      <c r="E129" s="150"/>
      <c r="F129" s="150"/>
      <c r="G129" s="150"/>
      <c r="H129" s="150"/>
      <c r="I129" s="150"/>
      <c r="J129" s="155"/>
      <c r="K129" s="149"/>
    </row>
    <row r="130" spans="1:11" s="172" customFormat="1" ht="15" customHeight="1">
      <c r="A130" s="147"/>
      <c r="B130" s="129"/>
      <c r="C130" s="218" t="s">
        <v>823</v>
      </c>
      <c r="D130" s="111" t="s">
        <v>836</v>
      </c>
      <c r="E130" s="153" t="s">
        <v>739</v>
      </c>
      <c r="F130" s="224">
        <f>SUM(G130:J130)</f>
        <v>9415.27830819</v>
      </c>
      <c r="G130" s="225">
        <v>3537.5263070399997</v>
      </c>
      <c r="H130" s="225">
        <v>0</v>
      </c>
      <c r="I130" s="225">
        <v>3614.6961554099994</v>
      </c>
      <c r="J130" s="225">
        <v>2263.0558457399998</v>
      </c>
      <c r="K130" s="149"/>
    </row>
    <row r="131" spans="1:11" s="172" customFormat="1" ht="15" customHeight="1">
      <c r="A131" s="147"/>
      <c r="B131" s="129"/>
      <c r="C131" s="218" t="s">
        <v>823</v>
      </c>
      <c r="D131" s="111" t="s">
        <v>837</v>
      </c>
      <c r="E131" s="153" t="s">
        <v>362</v>
      </c>
      <c r="F131" s="224">
        <f>SUM(G131:J131)</f>
        <v>1072.9644651099998</v>
      </c>
      <c r="G131" s="225">
        <v>0</v>
      </c>
      <c r="H131" s="225">
        <v>0</v>
      </c>
      <c r="I131" s="225">
        <v>1012.9116648699999</v>
      </c>
      <c r="J131" s="226">
        <v>60.052800239999996</v>
      </c>
      <c r="K131" s="149"/>
    </row>
    <row r="132" spans="1:11" s="172" customFormat="1" ht="15" customHeight="1">
      <c r="A132" s="147"/>
      <c r="B132" s="129"/>
      <c r="C132" s="148"/>
      <c r="D132" s="156"/>
      <c r="E132" s="146" t="s">
        <v>197</v>
      </c>
      <c r="F132" s="152"/>
      <c r="G132" s="152"/>
      <c r="H132" s="152"/>
      <c r="I132" s="152"/>
      <c r="J132" s="157"/>
      <c r="K132" s="149"/>
    </row>
    <row r="133" spans="1:11" ht="24" customHeight="1">
      <c r="A133" s="128"/>
      <c r="B133" s="128"/>
      <c r="C133" s="103"/>
      <c r="D133" s="111" t="s">
        <v>167</v>
      </c>
      <c r="E133" s="175" t="s">
        <v>213</v>
      </c>
      <c r="F133" s="228">
        <f>SUM(G133:J133)</f>
        <v>0</v>
      </c>
      <c r="G133" s="228">
        <f>SUM(G134:G135)</f>
        <v>0</v>
      </c>
      <c r="H133" s="228">
        <f>SUM(H134:H135)</f>
        <v>0</v>
      </c>
      <c r="I133" s="228">
        <f>SUM(I134:I135)</f>
        <v>0</v>
      </c>
      <c r="J133" s="227">
        <f>SUM(J134:J135)</f>
        <v>0</v>
      </c>
      <c r="K133" s="104"/>
    </row>
    <row r="134" spans="1:11" s="172" customFormat="1" ht="15" customHeight="1" hidden="1">
      <c r="A134" s="147" t="s">
        <v>212</v>
      </c>
      <c r="B134" s="129"/>
      <c r="C134" s="148"/>
      <c r="D134" s="154" t="s">
        <v>189</v>
      </c>
      <c r="E134" s="150"/>
      <c r="F134" s="150"/>
      <c r="G134" s="150"/>
      <c r="H134" s="150"/>
      <c r="I134" s="150"/>
      <c r="J134" s="155"/>
      <c r="K134" s="149"/>
    </row>
    <row r="135" spans="1:11" s="172" customFormat="1" ht="15" customHeight="1">
      <c r="A135" s="147"/>
      <c r="B135" s="129"/>
      <c r="C135" s="148"/>
      <c r="D135" s="176"/>
      <c r="E135" s="146" t="s">
        <v>196</v>
      </c>
      <c r="F135" s="177"/>
      <c r="G135" s="177"/>
      <c r="H135" s="177"/>
      <c r="I135" s="177"/>
      <c r="J135" s="178"/>
      <c r="K135" s="149"/>
    </row>
    <row r="136" spans="1:11" s="172" customFormat="1" ht="24" customHeight="1">
      <c r="A136" s="147"/>
      <c r="B136" s="129"/>
      <c r="C136" s="148"/>
      <c r="D136" s="111" t="s">
        <v>168</v>
      </c>
      <c r="E136" s="175" t="s">
        <v>207</v>
      </c>
      <c r="F136" s="228">
        <f>SUM(G136:J136)</f>
        <v>0</v>
      </c>
      <c r="G136" s="228">
        <f>SUM(G137:G138)</f>
        <v>0</v>
      </c>
      <c r="H136" s="228">
        <f>SUM(H137:H138)</f>
        <v>0</v>
      </c>
      <c r="I136" s="228">
        <f>SUM(I137:I138)</f>
        <v>0</v>
      </c>
      <c r="J136" s="227">
        <f>SUM(J137:J138)</f>
        <v>0</v>
      </c>
      <c r="K136" s="149"/>
    </row>
    <row r="137" spans="1:11" s="172" customFormat="1" ht="15" customHeight="1" hidden="1">
      <c r="A137" s="147"/>
      <c r="B137" s="129"/>
      <c r="C137" s="148"/>
      <c r="D137" s="154" t="s">
        <v>190</v>
      </c>
      <c r="E137" s="150"/>
      <c r="F137" s="150"/>
      <c r="G137" s="150"/>
      <c r="H137" s="150"/>
      <c r="I137" s="150"/>
      <c r="J137" s="155"/>
      <c r="K137" s="149"/>
    </row>
    <row r="138" spans="1:11" s="172" customFormat="1" ht="15" customHeight="1" thickBot="1">
      <c r="A138" s="129"/>
      <c r="B138" s="129"/>
      <c r="C138" s="148"/>
      <c r="D138" s="179"/>
      <c r="E138" s="146" t="s">
        <v>210</v>
      </c>
      <c r="F138" s="180"/>
      <c r="G138" s="180"/>
      <c r="H138" s="180"/>
      <c r="I138" s="180"/>
      <c r="J138" s="181"/>
      <c r="K138" s="149"/>
    </row>
    <row r="139" spans="1:11" s="172" customFormat="1" ht="18" customHeight="1" thickBot="1">
      <c r="A139" s="129"/>
      <c r="B139" s="129"/>
      <c r="C139" s="148"/>
      <c r="D139" s="275" t="s">
        <v>208</v>
      </c>
      <c r="E139" s="276"/>
      <c r="F139" s="276"/>
      <c r="G139" s="276"/>
      <c r="H139" s="276"/>
      <c r="I139" s="276"/>
      <c r="J139" s="277"/>
      <c r="K139" s="149"/>
    </row>
    <row r="140" spans="1:11" s="172" customFormat="1" ht="23.25" customHeight="1">
      <c r="A140" s="129"/>
      <c r="B140" s="129"/>
      <c r="C140" s="148"/>
      <c r="D140" s="111" t="s">
        <v>138</v>
      </c>
      <c r="E140" s="144" t="s">
        <v>141</v>
      </c>
      <c r="F140" s="228">
        <f>SUM(G140:J140)</f>
        <v>7528.18622904</v>
      </c>
      <c r="G140" s="224">
        <f>SUM(G141:G143)</f>
        <v>7329.4694955</v>
      </c>
      <c r="H140" s="224">
        <f>SUM(H141:H143)</f>
        <v>0</v>
      </c>
      <c r="I140" s="224">
        <f>SUM(I141:I143)</f>
        <v>198.71673354</v>
      </c>
      <c r="J140" s="227">
        <f>SUM(J141:J143)</f>
        <v>0</v>
      </c>
      <c r="K140" s="149"/>
    </row>
    <row r="141" spans="1:11" s="172" customFormat="1" ht="13.5" customHeight="1" hidden="1">
      <c r="A141" s="147"/>
      <c r="B141" s="129"/>
      <c r="C141" s="148"/>
      <c r="D141" s="154" t="s">
        <v>194</v>
      </c>
      <c r="E141" s="150"/>
      <c r="F141" s="150"/>
      <c r="G141" s="150"/>
      <c r="H141" s="150"/>
      <c r="I141" s="150"/>
      <c r="J141" s="155"/>
      <c r="K141" s="149"/>
    </row>
    <row r="142" spans="1:11" s="172" customFormat="1" ht="15" customHeight="1">
      <c r="A142" s="147"/>
      <c r="B142" s="129"/>
      <c r="C142" s="218" t="s">
        <v>823</v>
      </c>
      <c r="D142" s="111" t="s">
        <v>166</v>
      </c>
      <c r="E142" s="153" t="s">
        <v>782</v>
      </c>
      <c r="F142" s="224">
        <f>SUM(G142:J142)</f>
        <v>7528.18622904</v>
      </c>
      <c r="G142" s="225">
        <v>7329.4694955</v>
      </c>
      <c r="H142" s="225"/>
      <c r="I142" s="225">
        <v>198.71673354</v>
      </c>
      <c r="J142" s="226"/>
      <c r="K142" s="149"/>
    </row>
    <row r="143" spans="1:11" s="172" customFormat="1" ht="15" customHeight="1" thickBot="1">
      <c r="A143" s="129"/>
      <c r="B143" s="129"/>
      <c r="C143" s="148"/>
      <c r="D143" s="176"/>
      <c r="E143" s="146" t="s">
        <v>237</v>
      </c>
      <c r="F143" s="177"/>
      <c r="G143" s="177"/>
      <c r="H143" s="177"/>
      <c r="I143" s="177"/>
      <c r="J143" s="178"/>
      <c r="K143" s="149"/>
    </row>
    <row r="144" spans="1:11" ht="18" customHeight="1" thickBot="1">
      <c r="A144" s="128"/>
      <c r="B144" s="168"/>
      <c r="C144" s="148"/>
      <c r="D144" s="275" t="s">
        <v>209</v>
      </c>
      <c r="E144" s="276"/>
      <c r="F144" s="276"/>
      <c r="G144" s="276"/>
      <c r="H144" s="276"/>
      <c r="I144" s="276"/>
      <c r="J144" s="277"/>
      <c r="K144" s="149"/>
    </row>
    <row r="145" spans="3:11" ht="30" customHeight="1">
      <c r="C145" s="148"/>
      <c r="D145" s="134" t="s">
        <v>138</v>
      </c>
      <c r="E145" s="182" t="s">
        <v>184</v>
      </c>
      <c r="F145" s="222">
        <f>SUM(G145:J145)</f>
        <v>10488.242773299999</v>
      </c>
      <c r="G145" s="221">
        <f>SUM(G146,G151,G154)</f>
        <v>3537.5263070399997</v>
      </c>
      <c r="H145" s="221">
        <f>SUM(H146,H151,H154)</f>
        <v>0</v>
      </c>
      <c r="I145" s="221">
        <f>SUM(I146,I151,I154)</f>
        <v>4627.607820279999</v>
      </c>
      <c r="J145" s="223">
        <f>SUM(J146,J151,J154)</f>
        <v>2323.10864598</v>
      </c>
      <c r="K145" s="149"/>
    </row>
    <row r="146" spans="3:11" ht="24" customHeight="1">
      <c r="C146" s="148"/>
      <c r="D146" s="111" t="s">
        <v>166</v>
      </c>
      <c r="E146" s="175" t="s">
        <v>206</v>
      </c>
      <c r="F146" s="228">
        <f>SUM(G146:J146)</f>
        <v>10488.242773299999</v>
      </c>
      <c r="G146" s="228">
        <f>SUM(G147:G150)</f>
        <v>3537.5263070399997</v>
      </c>
      <c r="H146" s="228">
        <f>SUM(H147:H150)</f>
        <v>0</v>
      </c>
      <c r="I146" s="228">
        <f>SUM(I147:I150)</f>
        <v>4627.607820279999</v>
      </c>
      <c r="J146" s="227">
        <f>SUM(J147:J150)</f>
        <v>2323.10864598</v>
      </c>
      <c r="K146" s="149"/>
    </row>
    <row r="147" spans="1:11" s="172" customFormat="1" ht="1.5" customHeight="1">
      <c r="A147" s="147"/>
      <c r="B147" s="129"/>
      <c r="C147" s="148"/>
      <c r="D147" s="154" t="s">
        <v>211</v>
      </c>
      <c r="E147" s="150"/>
      <c r="F147" s="150"/>
      <c r="G147" s="150"/>
      <c r="H147" s="150"/>
      <c r="I147" s="150"/>
      <c r="J147" s="155"/>
      <c r="K147" s="149"/>
    </row>
    <row r="148" spans="1:11" s="172" customFormat="1" ht="15" customHeight="1">
      <c r="A148" s="147"/>
      <c r="B148" s="129"/>
      <c r="C148" s="219" t="s">
        <v>823</v>
      </c>
      <c r="D148" s="111" t="s">
        <v>836</v>
      </c>
      <c r="E148" s="220" t="str">
        <f>IF('46 - передача'!$E$130="","",'46 - передача'!$E$130)</f>
        <v>АО "Газпром энергосбыт Тюмень"</v>
      </c>
      <c r="F148" s="224">
        <f>SUM(G148:J148)</f>
        <v>9415.27830819</v>
      </c>
      <c r="G148" s="225">
        <f aca="true" t="shared" si="5" ref="G148:J149">G130</f>
        <v>3537.5263070399997</v>
      </c>
      <c r="H148" s="225">
        <f t="shared" si="5"/>
        <v>0</v>
      </c>
      <c r="I148" s="225">
        <f t="shared" si="5"/>
        <v>3614.6961554099994</v>
      </c>
      <c r="J148" s="225">
        <f t="shared" si="5"/>
        <v>2263.0558457399998</v>
      </c>
      <c r="K148" s="149"/>
    </row>
    <row r="149" spans="1:11" s="172" customFormat="1" ht="15" customHeight="1">
      <c r="A149" s="147"/>
      <c r="B149" s="129"/>
      <c r="C149" s="219" t="s">
        <v>823</v>
      </c>
      <c r="D149" s="111" t="s">
        <v>837</v>
      </c>
      <c r="E149" s="220" t="str">
        <f>IF('46 - передача'!$E$131="","",'46 - передача'!$E$131)</f>
        <v>АО "Энергосбытовая компания "Восток"</v>
      </c>
      <c r="F149" s="224">
        <f>SUM(G149:J149)</f>
        <v>1072.9644651099998</v>
      </c>
      <c r="G149" s="225">
        <f t="shared" si="5"/>
        <v>0</v>
      </c>
      <c r="H149" s="225">
        <f t="shared" si="5"/>
        <v>0</v>
      </c>
      <c r="I149" s="225">
        <f t="shared" si="5"/>
        <v>1012.9116648699999</v>
      </c>
      <c r="J149" s="225">
        <f t="shared" si="5"/>
        <v>60.052800239999996</v>
      </c>
      <c r="K149" s="149"/>
    </row>
    <row r="150" spans="3:11" ht="15" customHeight="1">
      <c r="C150" s="148"/>
      <c r="D150" s="156"/>
      <c r="E150" s="206" t="s">
        <v>197</v>
      </c>
      <c r="F150" s="152"/>
      <c r="G150" s="152"/>
      <c r="H150" s="152"/>
      <c r="I150" s="152"/>
      <c r="J150" s="157"/>
      <c r="K150" s="149"/>
    </row>
    <row r="151" spans="3:11" ht="24" customHeight="1">
      <c r="C151" s="148"/>
      <c r="D151" s="111" t="s">
        <v>167</v>
      </c>
      <c r="E151" s="175" t="s">
        <v>213</v>
      </c>
      <c r="F151" s="228">
        <f>SUM(G151:J151)</f>
        <v>0</v>
      </c>
      <c r="G151" s="228">
        <f>SUM(G152:G153)</f>
        <v>0</v>
      </c>
      <c r="H151" s="228">
        <f>SUM(H152:H153)</f>
        <v>0</v>
      </c>
      <c r="I151" s="228">
        <f>SUM(I152:I153)</f>
        <v>0</v>
      </c>
      <c r="J151" s="227">
        <f>SUM(J152:J153)</f>
        <v>0</v>
      </c>
      <c r="K151" s="149"/>
    </row>
    <row r="152" spans="1:11" s="172" customFormat="1" ht="15" customHeight="1" hidden="1">
      <c r="A152" s="147"/>
      <c r="B152" s="129"/>
      <c r="C152" s="148"/>
      <c r="D152" s="154" t="s">
        <v>189</v>
      </c>
      <c r="E152" s="150"/>
      <c r="F152" s="150"/>
      <c r="G152" s="150"/>
      <c r="H152" s="150"/>
      <c r="I152" s="150"/>
      <c r="J152" s="155"/>
      <c r="K152" s="149"/>
    </row>
    <row r="153" spans="3:11" ht="15" customHeight="1">
      <c r="C153" s="148"/>
      <c r="D153" s="176"/>
      <c r="E153" s="206" t="s">
        <v>196</v>
      </c>
      <c r="F153" s="177"/>
      <c r="G153" s="177"/>
      <c r="H153" s="177"/>
      <c r="I153" s="177"/>
      <c r="J153" s="178"/>
      <c r="K153" s="149"/>
    </row>
    <row r="154" spans="3:11" ht="24" customHeight="1">
      <c r="C154" s="148"/>
      <c r="D154" s="111" t="s">
        <v>168</v>
      </c>
      <c r="E154" s="175" t="s">
        <v>207</v>
      </c>
      <c r="F154" s="228">
        <f>SUM(G154:J154)</f>
        <v>0</v>
      </c>
      <c r="G154" s="228">
        <f>SUM(G155:G156)</f>
        <v>0</v>
      </c>
      <c r="H154" s="228">
        <f>SUM(H155:H156)</f>
        <v>0</v>
      </c>
      <c r="I154" s="228">
        <f>SUM(I155:I156)</f>
        <v>0</v>
      </c>
      <c r="J154" s="227">
        <f>SUM(J155:J156)</f>
        <v>0</v>
      </c>
      <c r="K154" s="149"/>
    </row>
    <row r="155" spans="1:11" s="172" customFormat="1" ht="15" customHeight="1" hidden="1">
      <c r="A155" s="147"/>
      <c r="B155" s="129"/>
      <c r="C155" s="148"/>
      <c r="D155" s="154" t="s">
        <v>190</v>
      </c>
      <c r="E155" s="150"/>
      <c r="F155" s="150"/>
      <c r="G155" s="150"/>
      <c r="H155" s="150"/>
      <c r="I155" s="150"/>
      <c r="J155" s="155"/>
      <c r="K155" s="149"/>
    </row>
    <row r="156" spans="3:11" ht="15" customHeight="1">
      <c r="C156" s="148"/>
      <c r="D156" s="183"/>
      <c r="E156" s="206" t="s">
        <v>210</v>
      </c>
      <c r="F156" s="184"/>
      <c r="G156" s="184"/>
      <c r="H156" s="184"/>
      <c r="I156" s="184"/>
      <c r="J156" s="185"/>
      <c r="K156" s="149"/>
    </row>
    <row r="157" spans="1:11" ht="15.75" customHeight="1">
      <c r="A157" s="127"/>
      <c r="B157" s="128"/>
      <c r="C157" s="103"/>
      <c r="D157" s="202"/>
      <c r="E157" s="203"/>
      <c r="F157" s="204"/>
      <c r="G157" s="205"/>
      <c r="H157" s="205"/>
      <c r="I157" s="205"/>
      <c r="J157" s="208"/>
      <c r="K157" s="104"/>
    </row>
    <row r="158" spans="3:11" ht="30.75" customHeight="1">
      <c r="C158" s="148"/>
      <c r="D158" s="111" t="s">
        <v>137</v>
      </c>
      <c r="E158" s="144" t="s">
        <v>202</v>
      </c>
      <c r="F158" s="228">
        <f>SUM(G158:J158)</f>
        <v>7835.083126560001</v>
      </c>
      <c r="G158" s="228">
        <f>SUM(G159:G161)</f>
        <v>7609.966659900001</v>
      </c>
      <c r="H158" s="228">
        <f>SUM(H159:H161)</f>
        <v>0</v>
      </c>
      <c r="I158" s="228">
        <f>SUM(I159:I161)</f>
        <v>225.11646666000001</v>
      </c>
      <c r="J158" s="227">
        <f>SUM(J159:J161)</f>
        <v>0</v>
      </c>
      <c r="K158" s="149"/>
    </row>
    <row r="159" spans="1:11" s="172" customFormat="1" ht="18" customHeight="1">
      <c r="A159" s="147"/>
      <c r="B159" s="129"/>
      <c r="C159" s="148"/>
      <c r="D159" s="154" t="s">
        <v>201</v>
      </c>
      <c r="E159" s="150"/>
      <c r="F159" s="150"/>
      <c r="G159" s="150"/>
      <c r="H159" s="150"/>
      <c r="I159" s="150"/>
      <c r="J159" s="155"/>
      <c r="K159" s="149"/>
    </row>
    <row r="160" spans="1:11" s="172" customFormat="1" ht="15" customHeight="1">
      <c r="A160" s="147"/>
      <c r="B160" s="129"/>
      <c r="C160" s="219" t="s">
        <v>823</v>
      </c>
      <c r="D160" s="111" t="s">
        <v>169</v>
      </c>
      <c r="E160" s="220" t="str">
        <f>IF('46 - передача'!$E$142="","",'46 - передача'!$E$142)</f>
        <v>АО "Россети Тюмень"</v>
      </c>
      <c r="F160" s="224">
        <f>SUM(G160:J160)</f>
        <v>7835.083126560001</v>
      </c>
      <c r="G160" s="225">
        <v>7609.966659900001</v>
      </c>
      <c r="H160" s="225">
        <f>H142</f>
        <v>0</v>
      </c>
      <c r="I160" s="225">
        <v>225.11646666000001</v>
      </c>
      <c r="J160" s="225">
        <f>J142</f>
        <v>0</v>
      </c>
      <c r="K160" s="149"/>
    </row>
    <row r="161" spans="3:11" ht="2.25" customHeight="1" thickBot="1">
      <c r="C161" s="148"/>
      <c r="D161" s="179"/>
      <c r="E161" s="209" t="s">
        <v>237</v>
      </c>
      <c r="F161" s="180"/>
      <c r="G161" s="180"/>
      <c r="H161" s="180"/>
      <c r="I161" s="180"/>
      <c r="J161" s="181"/>
      <c r="K161" s="149"/>
    </row>
    <row r="162" spans="3:11" ht="11.25">
      <c r="C162" s="191"/>
      <c r="D162" s="192"/>
      <c r="E162" s="193"/>
      <c r="F162" s="194"/>
      <c r="G162" s="194"/>
      <c r="H162" s="194"/>
      <c r="I162" s="194"/>
      <c r="J162" s="194"/>
      <c r="K162" s="195"/>
    </row>
  </sheetData>
  <sheetProtection password="FA9C" sheet="1" objects="1" scenarios="1" formatColumns="0" formatRows="0"/>
  <mergeCells count="7">
    <mergeCell ref="D139:J139"/>
    <mergeCell ref="D144:J144"/>
    <mergeCell ref="D9:J9"/>
    <mergeCell ref="D123:J123"/>
    <mergeCell ref="D126:J126"/>
    <mergeCell ref="D17:J17"/>
    <mergeCell ref="D70:J70"/>
  </mergeCells>
  <dataValidations count="6">
    <dataValidation type="decimal" allowBlank="1" showInputMessage="1" showErrorMessage="1" errorTitle="Внимание" error="Допускается ввод только действительных чисел!" sqref="J157 G124:J125 J115 G114:J114 G117:J118 G120:J121 J119 G19:J19 G32:J32 H34:J34 J36:J37 I35:J35 J62 J66 G72:J72 G61:J61 G64:J65 G67:J68 G85:J85 J90 G86 G87:J89 G22:J26 G75:J79 G30:J30 G83:J83 G94:J95 G142:J142 G46:J49 G99:J102 G41:J42 G130:J131 G148:J149 G160:J160">
      <formula1>-999999999999999000000000</formula1>
      <formula2>9.99999999999999E+23</formula2>
    </dataValidation>
    <dataValidation type="decimal" allowBlank="1" showInputMessage="1" showErrorMessage="1" sqref="G157:I157 G119:I119 G115:I115 I36:I37 H35:H37 G33:G37 G62:I62 G66:I66 G90:I90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6:E49 E142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30:E131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0" location="'46 - передача'!A1" tooltip="Добавить сетевую компанию" display="Добавить сетевую компанию"/>
    <hyperlink ref="E53" location="'46 - передача'!A1" tooltip="Добавить генерирующую компанию" display="Добавить генерирующую компанию"/>
    <hyperlink ref="E132" location="'46 - передача'!A1" tooltip="Добавить сбытовую компанию" display="Добавить сбытовую компанию"/>
    <hyperlink ref="E135" location="'46 - передача'!A1" tooltip="Добавить сетевую компанию" display="Добавить сетевую компанию"/>
    <hyperlink ref="E138" location="'46 - передача'!A1" tooltip="Добавить другую организацию" display="Добавить другую организацию"/>
    <hyperlink ref="E143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6" location="'46 - передача'!A1" tooltip="Добавить другую организацию" display="Добавить другую организацию"/>
    <hyperlink ref="E59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130" location="'46 - передача'!$A$1" tooltip="Удалить" display="Удалить"/>
    <hyperlink ref="C131" location="'46 - передача'!$A$1" tooltip="Удалить" display="Удалить"/>
    <hyperlink ref="C142" location="'46 - передача'!$A$1" tooltip="Удалить" display="Удалить"/>
  </hyperlinks>
  <printOptions/>
  <pageMargins left="0.4330708661417323" right="0.3937007874015748" top="0" bottom="0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3" sqref="B3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2021-10-20T03:45:48Z</cp:lastPrinted>
  <dcterms:created xsi:type="dcterms:W3CDTF">2009-01-25T23:42:29Z</dcterms:created>
  <dcterms:modified xsi:type="dcterms:W3CDTF">2021-10-20T03:46:50Z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