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61" yWindow="375" windowWidth="12600" windowHeight="1311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передача'!$G$122:$J$122</definedName>
    <definedName name="POWER_TOTAL_DISBALANCE">'46 - передача'!$F$122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<sst xmlns="http://schemas.openxmlformats.org/spreadsheetml/2006/main" count="7849" uniqueCount="839">
  <si>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</si>
  <si>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</si>
  <si>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</si>
  <si>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</si>
  <si>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</si>
  <si>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</si>
  <si>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</si>
  <si>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</si>
  <si>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</si>
  <si>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</si>
  <si>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</si>
  <si>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</si>
  <si>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</si>
  <si>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</si>
  <si>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</si>
  <si>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</si>
  <si>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</si>
  <si>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</si>
  <si>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</si>
  <si>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</si>
  <si>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</si>
  <si>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</si>
  <si>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</si>
  <si>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</si>
  <si>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</si>
  <si>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</si>
  <si>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</si>
  <si>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</si>
  <si>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</si>
  <si>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</si>
  <si>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</si>
  <si>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</si>
  <si>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</si>
  <si>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</si>
  <si>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</si>
  <si>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</si>
  <si>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</si>
  <si>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</si>
  <si>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</si>
  <si>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</si>
  <si>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</si>
  <si>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</si>
  <si>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</si>
  <si>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</si>
  <si>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</si>
  <si>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</si>
  <si>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</si>
  <si>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</si>
  <si>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</si>
  <si>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</si>
  <si>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</si>
  <si>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</si>
  <si>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</si>
  <si>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</si>
  <si>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</si>
  <si>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</si>
  <si>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</si>
  <si>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</si>
  <si>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</si>
  <si>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</si>
  <si>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</si>
  <si>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</si>
  <si>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</si>
  <si>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</si>
  <si>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</si>
  <si>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</si>
  <si>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</si>
  <si>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</si>
  <si>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</si>
  <si>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</si>
  <si>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</si>
  <si>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</si>
  <si>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</si>
  <si>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</si>
  <si>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</si>
  <si>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</si>
  <si>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</si>
  <si>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</si>
  <si>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</si>
  <si>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</si>
  <si>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</si>
  <si>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</si>
  <si>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</si>
  <si>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</si>
  <si>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</si>
  <si>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</si>
  <si>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</si>
  <si>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</si>
  <si>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</si>
  <si>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</si>
  <si>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</si>
  <si>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</si>
  <si>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</si>
  <si>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</si>
  <si>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</si>
  <si>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</si>
  <si>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</si>
  <si>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</si>
  <si>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</si>
  <si>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</si>
  <si>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</si>
  <si>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</si>
  <si>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</si>
  <si>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</si>
  <si>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</si>
  <si>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</si>
  <si>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</si>
  <si>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</si>
  <si>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</si>
  <si>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</si>
  <si>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</si>
  <si>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</si>
  <si>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</si>
  <si>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</si>
  <si>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</si>
  <si>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</si>
  <si>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</si>
  <si>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</si>
  <si>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</si>
  <si>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</si>
  <si>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</si>
  <si>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</si>
  <si>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</si>
  <si>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</si>
  <si>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</si>
  <si>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</si>
  <si>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</si>
  <si>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</si>
  <si>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</si>
  <si>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</si>
  <si>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</si>
  <si>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</si>
  <si>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</si>
  <si>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</si>
  <si>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</si>
  <si>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</si>
  <si>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</si>
  <si>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</si>
  <si>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</si>
  <si>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</si>
  <si>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</si>
  <si>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</si>
  <si>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</si>
  <si>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</si>
  <si>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</si>
  <si>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</si>
  <si>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</si>
  <si>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</si>
  <si>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</si>
  <si>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</si>
  <si>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</si>
  <si>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</si>
  <si>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</si>
  <si>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</si>
  <si>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</si>
  <si>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</si>
  <si>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</si>
  <si>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</si>
  <si>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</si>
  <si>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</si>
  <si>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</si>
  <si>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</si>
  <si>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</si>
  <si>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</si>
  <si>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</si>
  <si>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</si>
  <si>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</si>
  <si>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</si>
  <si>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</si>
  <si>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</si>
  <si>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</si>
  <si>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</si>
  <si>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</si>
  <si>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</si>
  <si>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</si>
  <si>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</si>
  <si>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</si>
  <si>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</si>
  <si>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</si>
  <si>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</si>
  <si>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</si>
  <si>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</si>
  <si>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</si>
  <si>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</si>
  <si>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</si>
  <si>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</si>
  <si>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</si>
  <si>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</si>
  <si>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</si>
  <si>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</si>
  <si>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</si>
  <si>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</si>
  <si>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</si>
  <si>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</si>
  <si>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</si>
  <si>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</si>
  <si>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</si>
  <si>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</si>
  <si>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</si>
  <si>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</si>
  <si>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</si>
  <si>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</si>
  <si>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</si>
  <si>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</si>
  <si>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</si>
  <si>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</si>
  <si>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</si>
  <si>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</si>
  <si>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</si>
  <si>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</si>
  <si>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</si>
  <si>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</si>
  <si>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</si>
  <si>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</si>
  <si>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</si>
  <si>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</si>
  <si>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</si>
  <si>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</si>
  <si>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</si>
  <si>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</si>
  <si>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</si>
  <si>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</si>
  <si>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</si>
  <si>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</si>
  <si>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</si>
  <si>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</si>
  <si>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</si>
  <si>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</si>
  <si>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</si>
  <si>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</si>
  <si>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</si>
  <si>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</si>
  <si>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</si>
  <si>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</si>
  <si>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</si>
  <si>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</si>
  <si>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</si>
  <si>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</si>
  <si>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</si>
  <si>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</si>
  <si>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</si>
  <si>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</si>
  <si>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</si>
  <si>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</si>
  <si>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</si>
  <si>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</si>
  <si>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</si>
  <si>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</si>
  <si>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</si>
  <si>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</si>
  <si>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</si>
  <si>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</si>
  <si>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</si>
  <si>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</si>
  <si>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</si>
  <si>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</si>
  <si>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</si>
  <si>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</si>
  <si>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</si>
  <si>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</si>
  <si>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</si>
  <si>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</si>
  <si>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</si>
  <si>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</si>
  <si>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</si>
  <si>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</si>
  <si>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</si>
  <si>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</si>
  <si>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</si>
  <si>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</si>
  <si>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</si>
  <si>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</si>
  <si>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</si>
  <si>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</si>
  <si>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</si>
  <si>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</si>
  <si>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</si>
  <si>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</si>
  <si>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</si>
  <si>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</si>
  <si>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</si>
  <si>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</si>
  <si>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</si>
  <si>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</si>
  <si>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</si>
  <si>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</si>
  <si>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</si>
  <si>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</si>
  <si>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</si>
  <si>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</si>
  <si>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</si>
  <si>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</si>
  <si>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</si>
  <si>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</si>
  <si>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</si>
  <si>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</si>
  <si>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</si>
  <si>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</si>
  <si>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</si>
  <si>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</si>
  <si>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</si>
  <si>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</si>
  <si>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</si>
  <si>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</si>
  <si>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</si>
  <si>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</si>
  <si>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</si>
  <si>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</si>
  <si>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</si>
  <si>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</si>
  <si>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</si>
  <si>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</si>
  <si>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</si>
  <si>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</si>
  <si>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</si>
  <si>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</si>
  <si>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</si>
  <si>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</si>
  <si>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</si>
  <si>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</si>
  <si>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</si>
  <si>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</si>
  <si>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</si>
  <si>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</si>
  <si>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</si>
  <si>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</si>
  <si>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</si>
  <si>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</si>
  <si>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</si>
  <si>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</si>
  <si>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</si>
  <si>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</si>
  <si>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</si>
  <si>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</si>
  <si>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</si>
  <si>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</si>
  <si>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</si>
  <si>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</si>
  <si>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</si>
  <si>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</si>
  <si>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</si>
  <si>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</si>
  <si>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</si>
  <si>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</si>
  <si>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</si>
  <si>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</si>
  <si>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</si>
  <si>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</si>
  <si>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</si>
  <si>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</si>
  <si>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</si>
  <si>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</si>
  <si>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</si>
  <si>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</si>
  <si>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</si>
  <si>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</si>
  <si>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</si>
  <si>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</si>
  <si>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</si>
  <si>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</si>
  <si>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</si>
  <si>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</si>
  <si>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</si>
  <si>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</si>
  <si>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</si>
  <si>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</si>
  <si>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</si>
  <si>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</si>
  <si>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</si>
  <si>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</si>
  <si>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</si>
  <si>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</si>
  <si>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</si>
  <si>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</si>
  <si>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</si>
  <si>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</si>
  <si>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</si>
  <si>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</si>
  <si>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</si>
  <si>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</si>
  <si>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</si>
  <si>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</si>
  <si>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</si>
  <si>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</si>
  <si>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</si>
  <si>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</si>
  <si>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</si>
  <si>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</si>
  <si>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</si>
  <si>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</si>
  <si>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</si>
  <si>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</si>
  <si>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</si>
  <si>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</si>
  <si>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</si>
  <si>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</si>
  <si>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</si>
  <si>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</si>
  <si>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</si>
  <si>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</si>
  <si>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</si>
  <si>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</si>
  <si>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</si>
  <si>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</si>
  <si>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</si>
  <si>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</si>
  <si>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</si>
  <si>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</si>
  <si>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</si>
  <si>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</si>
  <si>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</si>
  <si>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</si>
  <si>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</si>
  <si>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</si>
  <si>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</si>
  <si>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</si>
  <si>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</si>
  <si>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</si>
  <si>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</si>
  <si>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</si>
  <si>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</si>
  <si>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</si>
  <si>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</si>
  <si>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</si>
  <si>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</si>
  <si>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</si>
  <si>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</si>
  <si>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</si>
  <si>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</si>
  <si>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</si>
  <si>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</si>
  <si>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</si>
  <si>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</si>
  <si>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</si>
  <si>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</si>
  <si>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</si>
  <si>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</si>
  <si>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</si>
  <si>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</si>
  <si>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</si>
  <si>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</si>
  <si>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</si>
  <si>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</si>
  <si>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</si>
  <si>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</si>
  <si>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</si>
  <si>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</si>
  <si>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</si>
  <si>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</si>
  <si>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</si>
  <si>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</si>
  <si>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</si>
  <si>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</si>
  <si>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</si>
  <si>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</si>
  <si>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</si>
  <si>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</si>
  <si>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</si>
  <si>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</si>
  <si>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</si>
  <si>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</si>
  <si>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</si>
  <si>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</si>
  <si>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</si>
  <si>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</si>
  <si>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</si>
  <si>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</si>
  <si>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</si>
  <si>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</si>
  <si>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</si>
  <si>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</si>
  <si>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</si>
  <si>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</si>
  <si>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</si>
  <si>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</si>
  <si>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</si>
  <si>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</si>
  <si>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</si>
  <si>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</si>
  <si>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</si>
  <si>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</si>
  <si>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</si>
  <si>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</si>
  <si>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</si>
  <si>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</si>
  <si>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</si>
  <si>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</si>
  <si>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</si>
  <si>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</si>
  <si>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</si>
  <si>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</si>
  <si>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</si>
  <si>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</si>
  <si>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</si>
  <si>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</si>
  <si>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</si>
  <si>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</si>
  <si>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</si>
  <si>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</si>
  <si>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</si>
  <si>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</si>
  <si>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</si>
  <si>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</si>
  <si>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</si>
  <si>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</si>
  <si>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</si>
  <si>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</si>
  <si>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</si>
  <si>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</si>
  <si>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</si>
  <si>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</si>
  <si>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</si>
  <si>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</si>
  <si>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</si>
  <si>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</si>
  <si>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</si>
  <si>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</si>
  <si>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</si>
  <si>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</si>
  <si>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</si>
  <si>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</si>
  <si>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</si>
  <si>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</si>
  <si>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</si>
  <si>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</si>
  <si>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</si>
  <si>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</si>
  <si>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</si>
  <si>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</si>
  <si>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</si>
  <si>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</si>
  <si>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</si>
  <si>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</si>
  <si>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</si>
  <si>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</si>
  <si>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</si>
  <si>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</si>
  <si>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</si>
  <si>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</si>
  <si>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</si>
  <si>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</si>
  <si>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</si>
  <si>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</si>
  <si>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</si>
  <si>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</si>
  <si>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</si>
  <si>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</si>
  <si>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</si>
  <si>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</si>
  <si>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</si>
  <si>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</si>
  <si>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</si>
  <si>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</si>
  <si>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</si>
  <si>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</si>
  <si>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</si>
  <si>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</si>
  <si>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</si>
  <si>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</si>
  <si>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</si>
  <si>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</si>
  <si>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</si>
  <si>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</si>
  <si>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</si>
  <si>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</si>
  <si>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</si>
  <si>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</si>
  <si>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</si>
  <si>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</si>
  <si>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</si>
  <si>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</si>
  <si>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</si>
  <si>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</si>
  <si>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</si>
  <si>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</si>
  <si>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</si>
  <si>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</si>
  <si>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</si>
  <si>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</si>
  <si>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</si>
  <si>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</si>
  <si>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</si>
  <si>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</si>
  <si>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</si>
  <si>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</si>
  <si>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</si>
  <si>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</si>
  <si>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</si>
  <si>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</si>
  <si>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</si>
  <si>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</si>
  <si>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</si>
  <si>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</si>
  <si>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</si>
  <si>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</si>
  <si>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</si>
  <si>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</si>
  <si>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</si>
  <si>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</si>
  <si>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</si>
  <si>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</si>
  <si>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</si>
  <si>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</si>
  <si>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</si>
  <si>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</si>
  <si>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</si>
  <si>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</si>
  <si>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</si>
  <si>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</si>
  <si>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</si>
  <si>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</si>
  <si>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</si>
  <si>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</si>
  <si>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</si>
  <si>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</si>
  <si>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</si>
  <si>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</si>
  <si>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</si>
  <si>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</si>
  <si>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</si>
  <si>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</si>
  <si>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</si>
  <si>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</si>
  <si>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</si>
  <si>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</si>
  <si>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</si>
  <si>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</si>
  <si>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</si>
  <si>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</si>
  <si>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</si>
  <si>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</si>
  <si>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</si>
  <si>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</si>
  <si>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</si>
  <si>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</si>
  <si>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</si>
  <si>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</si>
  <si>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</si>
  <si>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</si>
  <si>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</si>
  <si>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</si>
  <si>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</si>
  <si>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</si>
  <si>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</si>
  <si>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</si>
  <si>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</si>
  <si>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</si>
  <si>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</si>
  <si>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</si>
  <si>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</si>
  <si>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</si>
  <si>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</si>
  <si>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</si>
  <si>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</si>
  <si>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</si>
  <si>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</si>
  <si>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</si>
  <si>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</si>
  <si>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</si>
  <si>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</si>
  <si>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</si>
  <si>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</si>
  <si>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</si>
  <si>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</si>
  <si>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</si>
  <si>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</si>
  <si>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</si>
  <si>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</si>
  <si>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</si>
  <si>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</si>
  <si>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</si>
  <si>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</si>
  <si>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</si>
  <si>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</si>
  <si>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</si>
  <si>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</si>
  <si>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</si>
  <si>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</si>
  <si>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</si>
  <si>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</si>
  <si>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</si>
  <si>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</si>
  <si>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</si>
  <si>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</si>
  <si>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</si>
  <si>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</si>
  <si>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</si>
  <si>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</si>
  <si>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</si>
  <si>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</si>
  <si>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</si>
  <si>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</si>
  <si>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</si>
  <si>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</si>
  <si>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</si>
  <si>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</si>
  <si>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</si>
  <si>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</si>
  <si>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</si>
  <si>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</si>
  <si>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</si>
  <si>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</si>
  <si>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</si>
  <si>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</si>
  <si>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</si>
  <si>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</si>
  <si>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</si>
  <si>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</si>
  <si>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</si>
  <si>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</si>
  <si>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</si>
  <si>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</si>
  <si>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</si>
  <si>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</si>
  <si>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</si>
  <si>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</si>
  <si>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</si>
  <si>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</si>
  <si>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</si>
  <si>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</si>
  <si>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</si>
  <si>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</si>
  <si>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</si>
  <si>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</si>
  <si>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</si>
  <si>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</si>
  <si>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</si>
  <si>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</si>
  <si>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</si>
  <si>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</si>
  <si>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</si>
  <si>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</si>
  <si>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</si>
  <si>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</si>
  <si>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</si>
  <si>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</si>
  <si>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</si>
  <si>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</si>
  <si>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</si>
  <si>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</si>
  <si>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</si>
  <si>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</si>
  <si>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</si>
  <si>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</si>
  <si>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</si>
  <si>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</si>
  <si>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</si>
  <si>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</si>
  <si>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</si>
  <si>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</si>
  <si>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</si>
  <si>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</si>
  <si>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</si>
  <si>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</si>
  <si>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</si>
  <si>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</si>
  <si>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</si>
  <si>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</si>
  <si>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</si>
  <si>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</si>
  <si>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</si>
  <si>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</si>
  <si>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</si>
  <si>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</si>
  <si>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</si>
  <si>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</si>
  <si>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</si>
  <si>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</si>
  <si>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</si>
  <si>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</si>
  <si>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</si>
  <si>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</si>
  <si>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</si>
  <si>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</si>
  <si>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</si>
  <si>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</si>
  <si>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</si>
  <si>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</si>
  <si>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</si>
  <si>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</si>
  <si>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</si>
  <si>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</si>
  <si>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</si>
  <si>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</si>
  <si>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</si>
  <si>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</si>
  <si>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</si>
  <si>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</si>
  <si>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</si>
  <si>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</si>
  <si>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</si>
  <si>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</si>
  <si>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</si>
  <si>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</si>
  <si>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</si>
  <si>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</si>
  <si>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</si>
  <si>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</si>
  <si>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</si>
  <si>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</si>
  <si>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</si>
  <si>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</si>
  <si>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</si>
  <si>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</si>
  <si>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</si>
  <si>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</si>
  <si>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</si>
  <si>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</si>
  <si>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</si>
  <si>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</si>
  <si>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</si>
  <si>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</si>
  <si>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</si>
  <si>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</si>
  <si>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</si>
  <si>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</si>
  <si>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</si>
  <si>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</si>
  <si>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</si>
  <si>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</si>
  <si>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</si>
  <si>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</si>
  <si>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</si>
  <si>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</si>
  <si>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</si>
  <si>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</si>
  <si>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</si>
  <si>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</si>
  <si>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</si>
  <si>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</si>
  <si>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</si>
  <si>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</si>
  <si>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</si>
  <si>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</si>
  <si>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</si>
  <si>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</si>
  <si>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1.1.1</t>
  </si>
  <si>
    <t>1.1.2</t>
  </si>
  <si>
    <t>ShulginAA@72to.ru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</si>
</sst>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61" applyNumberFormat="1" applyFont="1" applyFill="1" applyBorder="1" applyAlignment="1" applyProtection="1">
      <alignment horizontal="right" vertical="center"/>
      <protection/>
    </xf>
    <xf numFmtId="188" fontId="18" fillId="4" borderId="32" xfId="261" applyNumberFormat="1" applyFont="1" applyFill="1" applyBorder="1" applyAlignment="1" applyProtection="1">
      <alignment horizontal="right" vertical="center"/>
      <protection/>
    </xf>
    <xf numFmtId="188" fontId="18" fillId="4" borderId="31" xfId="261" applyNumberFormat="1" applyFont="1" applyFill="1" applyBorder="1" applyAlignment="1" applyProtection="1">
      <alignment horizontal="right" vertical="center"/>
      <protection/>
    </xf>
    <xf numFmtId="188" fontId="18" fillId="4" borderId="36" xfId="261" applyNumberFormat="1" applyFont="1" applyFill="1" applyBorder="1" applyAlignment="1" applyProtection="1">
      <alignment horizontal="right" vertical="center"/>
      <protection/>
    </xf>
    <xf numFmtId="188" fontId="18" fillId="40" borderId="13" xfId="262" applyNumberFormat="1" applyFont="1" applyFill="1" applyBorder="1" applyAlignment="1" applyProtection="1">
      <alignment vertical="center"/>
      <protection locked="0"/>
    </xf>
    <xf numFmtId="188" fontId="18" fillId="40" borderId="27" xfId="262" applyNumberFormat="1" applyFont="1" applyFill="1" applyBorder="1" applyAlignment="1" applyProtection="1">
      <alignment vertical="center"/>
      <protection locked="0"/>
    </xf>
    <xf numFmtId="188" fontId="18" fillId="4" borderId="27" xfId="261" applyNumberFormat="1" applyFont="1" applyFill="1" applyBorder="1" applyAlignment="1" applyProtection="1">
      <alignment horizontal="right" vertical="center"/>
      <protection/>
    </xf>
    <xf numFmtId="188" fontId="18" fillId="4" borderId="13" xfId="261" applyNumberFormat="1" applyFont="1" applyFill="1" applyBorder="1" applyAlignment="1" applyProtection="1">
      <alignment horizontal="right" vertical="center"/>
      <protection/>
    </xf>
    <xf numFmtId="188" fontId="18" fillId="40" borderId="61" xfId="262" applyNumberFormat="1" applyFont="1" applyFill="1" applyBorder="1" applyAlignment="1" applyProtection="1">
      <alignment vertical="center"/>
      <protection locked="0"/>
    </xf>
    <xf numFmtId="188" fontId="18" fillId="4" borderId="45" xfId="261" applyNumberFormat="1" applyFont="1" applyFill="1" applyBorder="1" applyAlignment="1" applyProtection="1">
      <alignment horizontal="right" vertical="center"/>
      <protection/>
    </xf>
    <xf numFmtId="188" fontId="18" fillId="4" borderId="24" xfId="261" applyNumberFormat="1" applyFont="1" applyFill="1" applyBorder="1" applyAlignment="1" applyProtection="1">
      <alignment horizontal="right" vertical="center"/>
      <protection/>
    </xf>
    <xf numFmtId="188" fontId="18" fillId="4" borderId="28" xfId="261" applyNumberFormat="1" applyFont="1" applyFill="1" applyBorder="1" applyAlignment="1" applyProtection="1">
      <alignment horizontal="right" vertical="center"/>
      <protection/>
    </xf>
    <xf numFmtId="188" fontId="18" fillId="4" borderId="19" xfId="261" applyNumberFormat="1" applyFont="1" applyFill="1" applyBorder="1" applyAlignment="1" applyProtection="1">
      <alignment horizontal="right" vertical="center"/>
      <protection/>
    </xf>
    <xf numFmtId="188" fontId="18" fillId="4" borderId="43" xfId="261" applyNumberFormat="1" applyFont="1" applyFill="1" applyBorder="1" applyAlignment="1" applyProtection="1">
      <alignment horizontal="right" vertical="center"/>
      <protection/>
    </xf>
    <xf numFmtId="188" fontId="18" fillId="4" borderId="61" xfId="261" applyNumberFormat="1" applyFont="1" applyFill="1" applyBorder="1" applyAlignment="1" applyProtection="1">
      <alignment horizontal="right" vertical="center"/>
      <protection/>
    </xf>
    <xf numFmtId="188" fontId="18" fillId="4" borderId="48" xfId="261" applyNumberFormat="1" applyFont="1" applyFill="1" applyBorder="1" applyAlignment="1" applyProtection="1">
      <alignment horizontal="right" vertical="center"/>
      <protection/>
    </xf>
    <xf numFmtId="188" fontId="18" fillId="4" borderId="62" xfId="261" applyNumberFormat="1" applyFont="1" applyFill="1" applyBorder="1" applyAlignment="1" applyProtection="1">
      <alignment horizontal="right" vertical="center"/>
      <protection/>
    </xf>
    <xf numFmtId="188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838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2020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2"/>
  <sheetViews>
    <sheetView showGridLines="0" tabSelected="1" zoomScale="87" zoomScaleNormal="87" zoomScalePageLayoutView="0" workbookViewId="0" topLeftCell="A1">
      <pane xSplit="5" ySplit="15" topLeftCell="F6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A1" sqref="A1"/>
    </sheetView>
  </sheetViews>
  <sheetFormatPr defaultColWidth="10.25390625" defaultRowHeight="12.75"/>
  <cols>
    <col min="1" max="2" width="10.25390625" style="169" hidden="1" customWidth="1"/>
    <col min="3" max="3" width="7.625" style="114" customWidth="1"/>
    <col min="4" max="4" width="6.75390625" style="172" customWidth="1"/>
    <col min="5" max="5" width="56.625" style="173" customWidth="1"/>
    <col min="6" max="9" width="15.75390625" style="114" customWidth="1"/>
    <col min="10" max="10" width="13.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12030.907</v>
      </c>
      <c r="G18" s="222">
        <f>SUM(G19,G20,G28,G32)</f>
        <v>9512.599</v>
      </c>
      <c r="H18" s="222">
        <f>SUM(H19,H20,H28,H32)</f>
        <v>0</v>
      </c>
      <c r="I18" s="222">
        <f>SUM(I19,I20,I28,I32)</f>
        <v>2518.308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10280.656</v>
      </c>
      <c r="G20" s="224">
        <f>SUM(G21:G27)</f>
        <v>7843.229</v>
      </c>
      <c r="H20" s="224">
        <f>SUM(H21:H27)</f>
        <v>0</v>
      </c>
      <c r="I20" s="224">
        <f>SUM(I21:I27)</f>
        <v>2437.427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8119.816000000001</v>
      </c>
      <c r="G22" s="225">
        <v>7843.229</v>
      </c>
      <c r="H22" s="225"/>
      <c r="I22" s="225">
        <v>276.587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101.93</v>
      </c>
      <c r="G23" s="225"/>
      <c r="H23" s="225"/>
      <c r="I23" s="225">
        <v>101.93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1553.435</v>
      </c>
      <c r="G24" s="225"/>
      <c r="H24" s="225"/>
      <c r="I24" s="225">
        <v>1553.435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179.381</v>
      </c>
      <c r="G25" s="225"/>
      <c r="H25" s="225"/>
      <c r="I25" s="225">
        <v>179.381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326.094</v>
      </c>
      <c r="G26" s="225"/>
      <c r="H26" s="225"/>
      <c r="I26" s="225">
        <v>326.094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1750.251</v>
      </c>
      <c r="G28" s="224">
        <f>SUM(G29:G31)</f>
        <v>1669.37</v>
      </c>
      <c r="H28" s="224">
        <f>SUM(H29:H31)</f>
        <v>0</v>
      </c>
      <c r="I28" s="224">
        <f>SUM(I29:I31)</f>
        <v>80.881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1750.251</v>
      </c>
      <c r="G30" s="225">
        <v>1669.37</v>
      </c>
      <c r="H30" s="225"/>
      <c r="I30" s="225">
        <v>80.881</v>
      </c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6495.6010000000015</v>
      </c>
      <c r="G33" s="132"/>
      <c r="H33" s="228">
        <f>H34</f>
        <v>0</v>
      </c>
      <c r="I33" s="228">
        <f>I34+I35</f>
        <v>3545.2660000000005</v>
      </c>
      <c r="J33" s="227">
        <f>J34+J35+J36</f>
        <v>2950.335000000001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3545.2660000000005</v>
      </c>
      <c r="G34" s="132"/>
      <c r="H34" s="225"/>
      <c r="I34" s="225">
        <f>G18-G38-G63</f>
        <v>3545.2660000000005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2950.335000000001</v>
      </c>
      <c r="G36" s="133"/>
      <c r="H36" s="133"/>
      <c r="I36" s="133"/>
      <c r="J36" s="229">
        <f>I34+I18-I38-I63</f>
        <v>2950.335000000001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11387.969000000001</v>
      </c>
      <c r="G38" s="228">
        <f>SUM(G39,G44,G51,G54,G57)</f>
        <v>5412.526</v>
      </c>
      <c r="H38" s="228">
        <f>SUM(H39,H44,H51,H54,H57)</f>
        <v>0</v>
      </c>
      <c r="I38" s="228">
        <f>SUM(I39,I44,I51,I54,I57)</f>
        <v>3025.1079999999997</v>
      </c>
      <c r="J38" s="227">
        <f>SUM(J39,J44,J51,J54,J57)</f>
        <v>2950.335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6267.868</v>
      </c>
      <c r="G39" s="224">
        <f>SUM(G40:G43)</f>
        <v>1310.94</v>
      </c>
      <c r="H39" s="224">
        <f>SUM(H40:H43)</f>
        <v>0</v>
      </c>
      <c r="I39" s="224">
        <f>SUM(I40:I43)</f>
        <v>2006.5929999999998</v>
      </c>
      <c r="J39" s="227">
        <f>SUM(J40:J43)</f>
        <v>2950.335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5673.52</v>
      </c>
      <c r="G41" s="225">
        <v>1310.94</v>
      </c>
      <c r="H41" s="225"/>
      <c r="I41" s="225">
        <v>1553.341</v>
      </c>
      <c r="J41" s="226">
        <v>2809.239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594.348</v>
      </c>
      <c r="G42" s="225">
        <v>0</v>
      </c>
      <c r="H42" s="225"/>
      <c r="I42" s="225">
        <v>453.252</v>
      </c>
      <c r="J42" s="226">
        <v>141.096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4">
        <f>SUM(G44:J44)</f>
        <v>5120.101000000001</v>
      </c>
      <c r="G44" s="224">
        <f>SUM(G45:G50)</f>
        <v>4101.586</v>
      </c>
      <c r="H44" s="224">
        <f>SUM(H45:H50)</f>
        <v>0</v>
      </c>
      <c r="I44" s="224">
        <f>SUM(I45:I50)</f>
        <v>1018.515</v>
      </c>
      <c r="J44" s="227">
        <f>SUM(J45:J50)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8" t="s">
        <v>823</v>
      </c>
      <c r="D46" s="111" t="s">
        <v>832</v>
      </c>
      <c r="E46" s="153" t="s">
        <v>719</v>
      </c>
      <c r="F46" s="224">
        <f>SUM(G46:J46)</f>
        <v>4842.292</v>
      </c>
      <c r="G46" s="225">
        <v>4101.586</v>
      </c>
      <c r="H46" s="225"/>
      <c r="I46" s="225">
        <v>740.706</v>
      </c>
      <c r="J46" s="226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504</v>
      </c>
      <c r="F47" s="224">
        <f>SUM(G47:J47)</f>
        <v>16.044</v>
      </c>
      <c r="G47" s="225"/>
      <c r="H47" s="225"/>
      <c r="I47" s="225">
        <v>16.044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834</v>
      </c>
      <c r="E48" s="153" t="s">
        <v>791</v>
      </c>
      <c r="F48" s="224">
        <f>SUM(G48:J48)</f>
        <v>198.62</v>
      </c>
      <c r="G48" s="225"/>
      <c r="H48" s="225"/>
      <c r="I48" s="225">
        <v>198.62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835</v>
      </c>
      <c r="E49" s="153" t="s">
        <v>702</v>
      </c>
      <c r="F49" s="224">
        <f>SUM(G49:J49)</f>
        <v>63.145</v>
      </c>
      <c r="G49" s="225"/>
      <c r="H49" s="225"/>
      <c r="I49" s="225">
        <v>63.145</v>
      </c>
      <c r="J49" s="226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4">
        <f>SUM(G51:J51)</f>
        <v>0</v>
      </c>
      <c r="G51" s="224">
        <f>SUM(G52:G53)</f>
        <v>0</v>
      </c>
      <c r="H51" s="224">
        <f>SUM(H52:H53)</f>
        <v>0</v>
      </c>
      <c r="I51" s="224">
        <f>SUM(I52:I53)</f>
        <v>0</v>
      </c>
      <c r="J51" s="227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28">
        <f>SUM(G54:J54)</f>
        <v>0</v>
      </c>
      <c r="G54" s="228">
        <f>SUM(G55:G56)</f>
        <v>0</v>
      </c>
      <c r="H54" s="228">
        <f>SUM(H55:H56)</f>
        <v>0</v>
      </c>
      <c r="I54" s="228">
        <f>SUM(I55:I56)</f>
        <v>0</v>
      </c>
      <c r="J54" s="227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4">
        <f>SUM(G57:J57)</f>
        <v>0</v>
      </c>
      <c r="G57" s="224">
        <f>SUM(G58:G59)</f>
        <v>0</v>
      </c>
      <c r="H57" s="224">
        <f>SUM(H58:H59)</f>
        <v>0</v>
      </c>
      <c r="I57" s="224">
        <f>SUM(I58:I59)</f>
        <v>0</v>
      </c>
      <c r="J57" s="227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4">
        <f>SUM(G60:I60)</f>
        <v>6495.6010000000015</v>
      </c>
      <c r="G60" s="228">
        <f>SUM(G34:J34)</f>
        <v>3545.2660000000005</v>
      </c>
      <c r="H60" s="228">
        <f>SUM(G35:J35)</f>
        <v>0</v>
      </c>
      <c r="I60" s="228">
        <f>SUM(G36:J36)</f>
        <v>2950.335000000001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4">
        <f>SUM(G61:J61)</f>
        <v>0</v>
      </c>
      <c r="G61" s="225"/>
      <c r="H61" s="225"/>
      <c r="I61" s="225"/>
      <c r="J61" s="226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4">
        <f aca="true" t="shared" si="0" ref="F63:F69">SUM(G63:J63)</f>
        <v>642.938</v>
      </c>
      <c r="G63" s="228">
        <f>SUM(G64:G65)</f>
        <v>554.807</v>
      </c>
      <c r="H63" s="228">
        <f>SUM(H64:H65)</f>
        <v>0</v>
      </c>
      <c r="I63" s="228">
        <f>SUM(I64:I65)</f>
        <v>88.131</v>
      </c>
      <c r="J63" s="227">
        <f>SUM(J64:J65)</f>
        <v>0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4">
        <f t="shared" si="0"/>
        <v>0</v>
      </c>
      <c r="G64" s="225"/>
      <c r="H64" s="225"/>
      <c r="I64" s="225"/>
      <c r="J64" s="226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4">
        <f t="shared" si="0"/>
        <v>642.938</v>
      </c>
      <c r="G65" s="225">
        <v>554.807</v>
      </c>
      <c r="H65" s="225"/>
      <c r="I65" s="225">
        <v>88.131</v>
      </c>
      <c r="J65" s="226"/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0">
        <f t="shared" si="0"/>
        <v>5.400124791776761E-13</v>
      </c>
      <c r="G69" s="231">
        <f>G18-G38-G60-G61-G63+G67-G68</f>
        <v>-2.2737367544323206E-13</v>
      </c>
      <c r="H69" s="231">
        <f>H18+H33-H38-H60-H61-H63+H67-H68</f>
        <v>0</v>
      </c>
      <c r="I69" s="231">
        <f>I18+I33-I38-I60-I61-I63+I67-I68</f>
        <v>-1.4210854715202004E-13</v>
      </c>
      <c r="J69" s="232">
        <f>J18+J33-J38-J61-J63+J67-J68</f>
        <v>9.094947017729282E-13</v>
      </c>
      <c r="K69" s="104"/>
    </row>
    <row r="70" spans="1:11" ht="18" customHeight="1" thickBot="1">
      <c r="A70" s="127"/>
      <c r="B70" s="128"/>
      <c r="C70" s="103"/>
      <c r="D70" s="275" t="s">
        <v>158</v>
      </c>
      <c r="E70" s="276"/>
      <c r="F70" s="276"/>
      <c r="G70" s="276"/>
      <c r="H70" s="276"/>
      <c r="I70" s="276"/>
      <c r="J70" s="277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1">
        <f>SUM(G71:J71)</f>
        <v>21.67730990990991</v>
      </c>
      <c r="G71" s="222">
        <f>SUM(G72,G73,G81,G85)</f>
        <v>17.13981801801802</v>
      </c>
      <c r="H71" s="222">
        <f>SUM(H72,H73,H81,H85)</f>
        <v>0</v>
      </c>
      <c r="I71" s="222">
        <f>SUM(I72,I73,I81,I85)</f>
        <v>4.537491891891891</v>
      </c>
      <c r="J71" s="223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4">
        <f>SUM(G72:J72)</f>
        <v>0</v>
      </c>
      <c r="G72" s="225"/>
      <c r="H72" s="225"/>
      <c r="I72" s="225"/>
      <c r="J72" s="226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4">
        <f>SUM(G73:J73)</f>
        <v>18.523704504504504</v>
      </c>
      <c r="G73" s="224">
        <f>SUM(G74:G80)</f>
        <v>14.131944144144144</v>
      </c>
      <c r="H73" s="224">
        <f>SUM(H74:H80)</f>
        <v>0</v>
      </c>
      <c r="I73" s="224">
        <f>SUM(I74:I80)</f>
        <v>4.39176036036036</v>
      </c>
      <c r="J73" s="227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824</v>
      </c>
      <c r="E75" s="220" t="str">
        <f>IF('46 - передача'!$E$22="","",'46 - передача'!$E$22)</f>
        <v>АО "Россети Тюмень"</v>
      </c>
      <c r="F75" s="224">
        <f>SUM(G75:J75)</f>
        <v>14.6302990990991</v>
      </c>
      <c r="G75" s="225">
        <f aca="true" t="shared" si="1" ref="G75:J79">G22/555</f>
        <v>14.131944144144144</v>
      </c>
      <c r="H75" s="225">
        <f t="shared" si="1"/>
        <v>0</v>
      </c>
      <c r="I75" s="225">
        <f t="shared" si="1"/>
        <v>0.4983549549549549</v>
      </c>
      <c r="J75" s="225">
        <f t="shared" si="1"/>
        <v>0</v>
      </c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825</v>
      </c>
      <c r="E76" s="220" t="str">
        <f>IF('46 - передача'!$E$23="","",'46 - передача'!$E$23)</f>
        <v>ООО "Ремэнергостройсервис"</v>
      </c>
      <c r="F76" s="224">
        <f>SUM(G76:J76)</f>
        <v>0.18365765765765768</v>
      </c>
      <c r="G76" s="225">
        <f t="shared" si="1"/>
        <v>0</v>
      </c>
      <c r="H76" s="225">
        <f t="shared" si="1"/>
        <v>0</v>
      </c>
      <c r="I76" s="225">
        <f t="shared" si="1"/>
        <v>0.18365765765765768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826</v>
      </c>
      <c r="E77" s="220" t="str">
        <f>IF('46 - передача'!$E$24="","",'46 - передача'!$E$24)</f>
        <v>АО "СУЭНКО"</v>
      </c>
      <c r="F77" s="224">
        <f>SUM(G77:J77)</f>
        <v>2.798981981981982</v>
      </c>
      <c r="G77" s="225">
        <f t="shared" si="1"/>
        <v>0</v>
      </c>
      <c r="H77" s="225">
        <f t="shared" si="1"/>
        <v>0</v>
      </c>
      <c r="I77" s="225">
        <f t="shared" si="1"/>
        <v>2.798981981981982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827</v>
      </c>
      <c r="E78" s="220" t="str">
        <f>IF('46 - передача'!$E$25="","",'46 - передача'!$E$25)</f>
        <v>ООО "Дорстрой"</v>
      </c>
      <c r="F78" s="224">
        <f>SUM(G78:J78)</f>
        <v>0.323209009009009</v>
      </c>
      <c r="G78" s="225">
        <f t="shared" si="1"/>
        <v>0</v>
      </c>
      <c r="H78" s="225">
        <f t="shared" si="1"/>
        <v>0</v>
      </c>
      <c r="I78" s="225">
        <f t="shared" si="1"/>
        <v>0.323209009009009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828</v>
      </c>
      <c r="E79" s="220" t="str">
        <f>IF('46 - передача'!$E$26="","",'46 - передача'!$E$26)</f>
        <v>ООО "Газпром энерго"</v>
      </c>
      <c r="F79" s="224">
        <f>SUM(G79:J79)</f>
        <v>0.5875567567567568</v>
      </c>
      <c r="G79" s="225">
        <f t="shared" si="1"/>
        <v>0</v>
      </c>
      <c r="H79" s="225">
        <f t="shared" si="1"/>
        <v>0</v>
      </c>
      <c r="I79" s="225">
        <f t="shared" si="1"/>
        <v>0.5875567567567568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4">
        <f>SUM(G81:J81)</f>
        <v>3.1536054054054055</v>
      </c>
      <c r="G81" s="224">
        <f>SUM(G82:G84)</f>
        <v>3.0078738738738737</v>
      </c>
      <c r="H81" s="224">
        <f>SUM(H82:H84)</f>
        <v>0</v>
      </c>
      <c r="I81" s="224">
        <f>SUM(I82:I84)</f>
        <v>0.14573153153153154</v>
      </c>
      <c r="J81" s="227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19" t="s">
        <v>823</v>
      </c>
      <c r="D83" s="111" t="s">
        <v>829</v>
      </c>
      <c r="E83" s="220" t="str">
        <f>IF('46 - передача'!$E$30="","",'46 - передача'!$E$30)</f>
        <v>ОАО "Фортум" (Тюменская ТЭЦ-1)</v>
      </c>
      <c r="F83" s="224">
        <f>SUM(G83:J83)</f>
        <v>3.1536054054054055</v>
      </c>
      <c r="G83" s="225">
        <f>G30/555</f>
        <v>3.0078738738738737</v>
      </c>
      <c r="H83" s="225">
        <f>H30/555</f>
        <v>0</v>
      </c>
      <c r="I83" s="225">
        <f>I30/555</f>
        <v>0.14573153153153154</v>
      </c>
      <c r="J83" s="225">
        <f>J30/555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4">
        <f>SUM(G85:J85)</f>
        <v>0</v>
      </c>
      <c r="G85" s="225"/>
      <c r="H85" s="225"/>
      <c r="I85" s="225"/>
      <c r="J85" s="226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4">
        <f>SUM(H86:J86)</f>
        <v>11.703785585585587</v>
      </c>
      <c r="G86" s="145"/>
      <c r="H86" s="228">
        <f>H87</f>
        <v>0</v>
      </c>
      <c r="I86" s="228">
        <f>I87+I88</f>
        <v>6.3878666666666675</v>
      </c>
      <c r="J86" s="227">
        <f>J87+J88+J89</f>
        <v>5.3159189189189195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4">
        <f>SUM(H87:J87)</f>
        <v>6.3878666666666675</v>
      </c>
      <c r="G87" s="145"/>
      <c r="H87" s="225"/>
      <c r="I87" s="225">
        <f>G71-G91-G116</f>
        <v>6.3878666666666675</v>
      </c>
      <c r="J87" s="226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4">
        <f>SUM(I88:J88)</f>
        <v>0</v>
      </c>
      <c r="G88" s="145"/>
      <c r="H88" s="145"/>
      <c r="I88" s="225"/>
      <c r="J88" s="226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4">
        <f>SUM(J89)</f>
        <v>5.3159189189189195</v>
      </c>
      <c r="G89" s="145"/>
      <c r="H89" s="145"/>
      <c r="I89" s="145"/>
      <c r="J89" s="226">
        <f>I87+I71-I91-I116</f>
        <v>5.3159189189189195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4">
        <f>SUM(G91:J91)</f>
        <v>20.518863063063062</v>
      </c>
      <c r="G91" s="228">
        <f>SUM(G92,G97,G104,G107,G110)</f>
        <v>9.7522990990991</v>
      </c>
      <c r="H91" s="228">
        <f>SUM(H92,H97,H104,H107,H110)</f>
        <v>0</v>
      </c>
      <c r="I91" s="228">
        <f>SUM(I92,I97,I104,I107,I110)</f>
        <v>5.450645045045045</v>
      </c>
      <c r="J91" s="227">
        <f>SUM(J92,J97,J104,J107,J110)</f>
        <v>5.315918918918919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4">
        <f>SUM(G92:J92)</f>
        <v>11.293455855855857</v>
      </c>
      <c r="G92" s="224">
        <f>SUM(G93:G96)</f>
        <v>2.362054054054054</v>
      </c>
      <c r="H92" s="224">
        <f>SUM(H93:H96)</f>
        <v>0</v>
      </c>
      <c r="I92" s="224">
        <f>SUM(I93:I96)</f>
        <v>3.615482882882883</v>
      </c>
      <c r="J92" s="227">
        <f>SUM(J93:J96)</f>
        <v>5.315918918918919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830</v>
      </c>
      <c r="E94" s="220" t="str">
        <f>IF('46 - передача'!$E$41="","",'46 - передача'!$E$41)</f>
        <v>АО "Газпром энергосбыт Тюмень"</v>
      </c>
      <c r="F94" s="224">
        <f>SUM(G94:J94)</f>
        <v>10.222558558558559</v>
      </c>
      <c r="G94" s="225">
        <f aca="true" t="shared" si="2" ref="G94:J95">G41/555</f>
        <v>2.362054054054054</v>
      </c>
      <c r="H94" s="225">
        <f t="shared" si="2"/>
        <v>0</v>
      </c>
      <c r="I94" s="225">
        <f t="shared" si="2"/>
        <v>2.7988126126126125</v>
      </c>
      <c r="J94" s="225">
        <f t="shared" si="2"/>
        <v>5.061691891891892</v>
      </c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831</v>
      </c>
      <c r="E95" s="220" t="str">
        <f>IF('46 - передача'!$E$42="","",'46 - передача'!$E$42)</f>
        <v>АО "Энергосбытовая компания "Восток"</v>
      </c>
      <c r="F95" s="224">
        <f>SUM(G95:J95)</f>
        <v>1.0708972972972974</v>
      </c>
      <c r="G95" s="225">
        <f t="shared" si="2"/>
        <v>0</v>
      </c>
      <c r="H95" s="225">
        <f t="shared" si="2"/>
        <v>0</v>
      </c>
      <c r="I95" s="225">
        <f t="shared" si="2"/>
        <v>0.8166702702702703</v>
      </c>
      <c r="J95" s="225">
        <f t="shared" si="2"/>
        <v>0.25422702702702704</v>
      </c>
      <c r="K95" s="149"/>
    </row>
    <row r="96" spans="1:11" s="172" customFormat="1" ht="15" customHeight="1">
      <c r="A96" s="147"/>
      <c r="B96" s="129"/>
      <c r="C96" s="148"/>
      <c r="D96" s="156"/>
      <c r="E96" s="206" t="s">
        <v>197</v>
      </c>
      <c r="F96" s="152"/>
      <c r="G96" s="152"/>
      <c r="H96" s="152"/>
      <c r="I96" s="152"/>
      <c r="J96" s="157"/>
      <c r="K96" s="149"/>
    </row>
    <row r="97" spans="1:11" ht="24" customHeight="1">
      <c r="A97" s="127"/>
      <c r="B97" s="128"/>
      <c r="C97" s="103"/>
      <c r="D97" s="111" t="s">
        <v>174</v>
      </c>
      <c r="E97" s="94" t="s">
        <v>149</v>
      </c>
      <c r="F97" s="224">
        <f>SUM(G97:J97)</f>
        <v>9.225407207207208</v>
      </c>
      <c r="G97" s="224">
        <f>SUM(G98:G103)</f>
        <v>7.390245045045045</v>
      </c>
      <c r="H97" s="224">
        <f>SUM(H98:H103)</f>
        <v>0</v>
      </c>
      <c r="I97" s="224">
        <f>SUM(I98:I103)</f>
        <v>1.8351621621621623</v>
      </c>
      <c r="J97" s="227">
        <f>SUM(J98:J103)</f>
        <v>0</v>
      </c>
      <c r="K97" s="104"/>
    </row>
    <row r="98" spans="1:11" s="172" customFormat="1" ht="15" customHeight="1" hidden="1">
      <c r="A98" s="147"/>
      <c r="B98" s="129"/>
      <c r="C98" s="148"/>
      <c r="D98" s="154" t="s">
        <v>192</v>
      </c>
      <c r="E98" s="150"/>
      <c r="F98" s="150"/>
      <c r="G98" s="150"/>
      <c r="H98" s="150"/>
      <c r="I98" s="150"/>
      <c r="J98" s="155"/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832</v>
      </c>
      <c r="E99" s="220" t="str">
        <f>IF('46 - передача'!$E$46="","",'46 - передача'!$E$46)</f>
        <v>АО "СУЭНКО"</v>
      </c>
      <c r="F99" s="224">
        <f>SUM(G99:J99)</f>
        <v>8.72485045045045</v>
      </c>
      <c r="G99" s="225">
        <f aca="true" t="shared" si="3" ref="G99:J102">G46/555</f>
        <v>7.390245045045045</v>
      </c>
      <c r="H99" s="225">
        <f t="shared" si="3"/>
        <v>0</v>
      </c>
      <c r="I99" s="225">
        <f t="shared" si="3"/>
        <v>1.3346054054054055</v>
      </c>
      <c r="J99" s="225">
        <f t="shared" si="3"/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833</v>
      </c>
      <c r="E100" s="220" t="str">
        <f>IF('46 - передача'!$E$47="","",'46 - передача'!$E$47)</f>
        <v>ООО " Тюменская электросетевая компания"</v>
      </c>
      <c r="F100" s="224">
        <f>SUM(G100:J100)</f>
        <v>0.028908108108108108</v>
      </c>
      <c r="G100" s="225">
        <f t="shared" si="3"/>
        <v>0</v>
      </c>
      <c r="H100" s="225">
        <f t="shared" si="3"/>
        <v>0</v>
      </c>
      <c r="I100" s="225">
        <f t="shared" si="3"/>
        <v>0.028908108108108108</v>
      </c>
      <c r="J100" s="225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834</v>
      </c>
      <c r="E101" s="220" t="str">
        <f>IF('46 - передача'!$E$48="","",'46 - передача'!$E$48)</f>
        <v>ООО СК "Восток"</v>
      </c>
      <c r="F101" s="224">
        <f>SUM(G101:J101)</f>
        <v>0.35787387387387387</v>
      </c>
      <c r="G101" s="225">
        <f t="shared" si="3"/>
        <v>0</v>
      </c>
      <c r="H101" s="225">
        <f t="shared" si="3"/>
        <v>0</v>
      </c>
      <c r="I101" s="225">
        <f t="shared" si="3"/>
        <v>0.35787387387387387</v>
      </c>
      <c r="J101" s="225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835</v>
      </c>
      <c r="E102" s="220" t="str">
        <f>IF('46 - передача'!$E$49="","",'46 - передача'!$E$49)</f>
        <v>ООО "Региональная энергетическая компания"</v>
      </c>
      <c r="F102" s="224">
        <f>SUM(G102:J102)</f>
        <v>0.11377477477477478</v>
      </c>
      <c r="G102" s="225">
        <f t="shared" si="3"/>
        <v>0</v>
      </c>
      <c r="H102" s="225">
        <f t="shared" si="3"/>
        <v>0</v>
      </c>
      <c r="I102" s="225">
        <f t="shared" si="3"/>
        <v>0.11377477477477478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4">
        <f>SUM(G104:J104)</f>
        <v>0</v>
      </c>
      <c r="G104" s="224">
        <f>SUM(G105:G106)</f>
        <v>0</v>
      </c>
      <c r="H104" s="224">
        <f>SUM(H105:H106)</f>
        <v>0</v>
      </c>
      <c r="I104" s="224">
        <f>SUM(I105:I106)</f>
        <v>0</v>
      </c>
      <c r="J104" s="227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28">
        <f>SUM(G107:J107)</f>
        <v>0</v>
      </c>
      <c r="G107" s="228">
        <f>SUM(G108:G109)</f>
        <v>0</v>
      </c>
      <c r="H107" s="228">
        <f>SUM(H108:H109)</f>
        <v>0</v>
      </c>
      <c r="I107" s="228">
        <f>SUM(I108:I109)</f>
        <v>0</v>
      </c>
      <c r="J107" s="227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4">
        <f>SUM(G113:I113)</f>
        <v>11.703785585585587</v>
      </c>
      <c r="G113" s="228">
        <f>SUM(G87:J87)</f>
        <v>6.3878666666666675</v>
      </c>
      <c r="H113" s="228">
        <f>SUM(G88:J88)</f>
        <v>0</v>
      </c>
      <c r="I113" s="228">
        <f>SUM(G89:J89)</f>
        <v>5.3159189189189195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4">
        <f aca="true" t="shared" si="4" ref="F114:F122">SUM(G114:J114)</f>
        <v>0</v>
      </c>
      <c r="G114" s="225"/>
      <c r="H114" s="225"/>
      <c r="I114" s="225"/>
      <c r="J114" s="226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4">
        <f>SUM(G116:J116)</f>
        <v>1.158446846846847</v>
      </c>
      <c r="G116" s="228">
        <f>SUM(G117:G118)</f>
        <v>0.9996522522522523</v>
      </c>
      <c r="H116" s="228">
        <f>SUM(H117:H118)</f>
        <v>0</v>
      </c>
      <c r="I116" s="228">
        <f>SUM(I117:I118)</f>
        <v>0.1587945945945946</v>
      </c>
      <c r="J116" s="227">
        <f>SUM(J117:J118)</f>
        <v>0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4">
        <f t="shared" si="4"/>
        <v>0</v>
      </c>
      <c r="G117" s="225"/>
      <c r="H117" s="225"/>
      <c r="I117" s="225"/>
      <c r="J117" s="226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4">
        <f t="shared" si="4"/>
        <v>1.158446846846847</v>
      </c>
      <c r="G118" s="225">
        <f>G65/555</f>
        <v>0.9996522522522523</v>
      </c>
      <c r="H118" s="225">
        <f>H65/555</f>
        <v>0</v>
      </c>
      <c r="I118" s="225">
        <f>I65/555</f>
        <v>0.1587945945945946</v>
      </c>
      <c r="J118" s="225">
        <f>J65/555</f>
        <v>0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4">
        <f t="shared" si="4"/>
        <v>0</v>
      </c>
      <c r="G120" s="225"/>
      <c r="H120" s="225"/>
      <c r="I120" s="225"/>
      <c r="J120" s="226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3">
        <f t="shared" si="4"/>
        <v>4.996003610813204E-16</v>
      </c>
      <c r="G122" s="234">
        <f>G71-G91-G113-G114-G116+G120-G121</f>
        <v>-1.1102230246251565E-16</v>
      </c>
      <c r="H122" s="234">
        <f>H71+H86-H91-H113-H114-H116+H120-H121</f>
        <v>0</v>
      </c>
      <c r="I122" s="234">
        <f>I71+I86-I91-I113-I114-I116+I120-I121</f>
        <v>-2.7755575615628914E-16</v>
      </c>
      <c r="J122" s="235">
        <f>J71+J86-J91-J114-J116+J120-J121</f>
        <v>8.881784197001252E-16</v>
      </c>
      <c r="K122" s="104"/>
    </row>
    <row r="123" spans="1:11" ht="18" customHeight="1" thickBot="1">
      <c r="A123" s="127"/>
      <c r="B123" s="128"/>
      <c r="C123" s="103"/>
      <c r="D123" s="281" t="s">
        <v>185</v>
      </c>
      <c r="E123" s="282"/>
      <c r="F123" s="282"/>
      <c r="G123" s="282"/>
      <c r="H123" s="282"/>
      <c r="I123" s="282"/>
      <c r="J123" s="283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6">
        <f>SUM(G124:J124)</f>
        <v>11.293455855855857</v>
      </c>
      <c r="G124" s="225">
        <f>G92</f>
        <v>2.362054054054054</v>
      </c>
      <c r="H124" s="225">
        <f>H92</f>
        <v>0</v>
      </c>
      <c r="I124" s="225">
        <f>I92</f>
        <v>3.615482882882883</v>
      </c>
      <c r="J124" s="225">
        <f>J92</f>
        <v>5.315918918918919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4">
        <f>SUM(G125:J125)</f>
        <v>0</v>
      </c>
      <c r="G125" s="225"/>
      <c r="H125" s="225"/>
      <c r="I125" s="225"/>
      <c r="J125" s="226"/>
      <c r="K125" s="104"/>
    </row>
    <row r="126" spans="1:11" ht="18" customHeight="1" thickBot="1">
      <c r="A126" s="127"/>
      <c r="B126" s="128"/>
      <c r="C126" s="103"/>
      <c r="D126" s="275" t="s">
        <v>205</v>
      </c>
      <c r="E126" s="276"/>
      <c r="F126" s="276"/>
      <c r="G126" s="276"/>
      <c r="H126" s="276"/>
      <c r="I126" s="276"/>
      <c r="J126" s="277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2">
        <f>SUM(G127:J127)</f>
        <v>10177.11015163</v>
      </c>
      <c r="G127" s="237">
        <f>SUM(G128,G133,G136)</f>
        <v>2141.3418336</v>
      </c>
      <c r="H127" s="237">
        <f>SUM(H128,H133,H136)</f>
        <v>0</v>
      </c>
      <c r="I127" s="237">
        <f>SUM(I128,I133,I136)</f>
        <v>5386.16624998</v>
      </c>
      <c r="J127" s="238">
        <f>SUM(J128,J133,J136)</f>
        <v>2649.6020680500005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28">
        <f>SUM(G128:J128)</f>
        <v>10177.11015163</v>
      </c>
      <c r="G128" s="228">
        <f>SUM(G129:G132)</f>
        <v>2141.3418336</v>
      </c>
      <c r="H128" s="228">
        <f>SUM(H129:H132)</f>
        <v>0</v>
      </c>
      <c r="I128" s="228">
        <f>SUM(I129:I132)</f>
        <v>5386.16624998</v>
      </c>
      <c r="J128" s="227">
        <f>SUM(J129:J132)</f>
        <v>2649.6020680500005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18" t="s">
        <v>823</v>
      </c>
      <c r="D130" s="111" t="s">
        <v>836</v>
      </c>
      <c r="E130" s="153" t="s">
        <v>739</v>
      </c>
      <c r="F130" s="224">
        <f>SUM(G130:J130)</f>
        <v>8976.89585592</v>
      </c>
      <c r="G130" s="225">
        <v>2141.3418336</v>
      </c>
      <c r="H130" s="225">
        <v>0</v>
      </c>
      <c r="I130" s="225">
        <v>4231.86701475</v>
      </c>
      <c r="J130" s="225">
        <v>2603.6870075700003</v>
      </c>
      <c r="K130" s="149"/>
    </row>
    <row r="131" spans="1:11" s="172" customFormat="1" ht="15" customHeight="1">
      <c r="A131" s="147"/>
      <c r="B131" s="129"/>
      <c r="C131" s="218" t="s">
        <v>823</v>
      </c>
      <c r="D131" s="111" t="s">
        <v>837</v>
      </c>
      <c r="E131" s="153" t="s">
        <v>362</v>
      </c>
      <c r="F131" s="224">
        <f>SUM(G131:J131)</f>
        <v>1200.2142957100002</v>
      </c>
      <c r="G131" s="225">
        <v>0</v>
      </c>
      <c r="H131" s="225">
        <v>0</v>
      </c>
      <c r="I131" s="225">
        <v>1154.2992352300002</v>
      </c>
      <c r="J131" s="226">
        <v>45.915060479999994</v>
      </c>
      <c r="K131" s="149"/>
    </row>
    <row r="132" spans="1:11" s="172" customFormat="1" ht="15" customHeight="1">
      <c r="A132" s="147"/>
      <c r="B132" s="129"/>
      <c r="C132" s="148"/>
      <c r="D132" s="156"/>
      <c r="E132" s="146" t="s">
        <v>197</v>
      </c>
      <c r="F132" s="152"/>
      <c r="G132" s="152"/>
      <c r="H132" s="152"/>
      <c r="I132" s="152"/>
      <c r="J132" s="157"/>
      <c r="K132" s="149"/>
    </row>
    <row r="133" spans="1:11" ht="24" customHeight="1">
      <c r="A133" s="128"/>
      <c r="B133" s="128"/>
      <c r="C133" s="103"/>
      <c r="D133" s="111" t="s">
        <v>167</v>
      </c>
      <c r="E133" s="175" t="s">
        <v>213</v>
      </c>
      <c r="F133" s="228">
        <f>SUM(G133:J133)</f>
        <v>0</v>
      </c>
      <c r="G133" s="228">
        <f>SUM(G134:G135)</f>
        <v>0</v>
      </c>
      <c r="H133" s="228">
        <f>SUM(H134:H135)</f>
        <v>0</v>
      </c>
      <c r="I133" s="228">
        <f>SUM(I134:I135)</f>
        <v>0</v>
      </c>
      <c r="J133" s="227">
        <f>SUM(J134:J135)</f>
        <v>0</v>
      </c>
      <c r="K133" s="104"/>
    </row>
    <row r="134" spans="1:11" s="172" customFormat="1" ht="15" customHeight="1" hidden="1">
      <c r="A134" s="147" t="s">
        <v>212</v>
      </c>
      <c r="B134" s="129"/>
      <c r="C134" s="148"/>
      <c r="D134" s="154" t="s">
        <v>189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>
      <c r="A135" s="147"/>
      <c r="B135" s="129"/>
      <c r="C135" s="148"/>
      <c r="D135" s="176"/>
      <c r="E135" s="146" t="s">
        <v>196</v>
      </c>
      <c r="F135" s="177"/>
      <c r="G135" s="177"/>
      <c r="H135" s="177"/>
      <c r="I135" s="177"/>
      <c r="J135" s="178"/>
      <c r="K135" s="149"/>
    </row>
    <row r="136" spans="1:11" s="172" customFormat="1" ht="24" customHeight="1">
      <c r="A136" s="147"/>
      <c r="B136" s="129"/>
      <c r="C136" s="148"/>
      <c r="D136" s="111" t="s">
        <v>168</v>
      </c>
      <c r="E136" s="175" t="s">
        <v>207</v>
      </c>
      <c r="F136" s="228">
        <f>SUM(G136:J136)</f>
        <v>0</v>
      </c>
      <c r="G136" s="228">
        <f>SUM(G137:G138)</f>
        <v>0</v>
      </c>
      <c r="H136" s="228">
        <f>SUM(H137:H138)</f>
        <v>0</v>
      </c>
      <c r="I136" s="228">
        <f>SUM(I137:I138)</f>
        <v>0</v>
      </c>
      <c r="J136" s="227">
        <f>SUM(J137:J138)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190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 thickBot="1">
      <c r="A138" s="129"/>
      <c r="B138" s="129"/>
      <c r="C138" s="148"/>
      <c r="D138" s="179"/>
      <c r="E138" s="146" t="s">
        <v>210</v>
      </c>
      <c r="F138" s="180"/>
      <c r="G138" s="180"/>
      <c r="H138" s="180"/>
      <c r="I138" s="180"/>
      <c r="J138" s="181"/>
      <c r="K138" s="149"/>
    </row>
    <row r="139" spans="1:11" s="172" customFormat="1" ht="18" customHeight="1" thickBot="1">
      <c r="A139" s="129"/>
      <c r="B139" s="129"/>
      <c r="C139" s="148"/>
      <c r="D139" s="275" t="s">
        <v>208</v>
      </c>
      <c r="E139" s="276"/>
      <c r="F139" s="276"/>
      <c r="G139" s="276"/>
      <c r="H139" s="276"/>
      <c r="I139" s="276"/>
      <c r="J139" s="277"/>
      <c r="K139" s="149"/>
    </row>
    <row r="140" spans="1:11" s="172" customFormat="1" ht="23.25" customHeight="1">
      <c r="A140" s="129"/>
      <c r="B140" s="129"/>
      <c r="C140" s="148"/>
      <c r="D140" s="111" t="s">
        <v>138</v>
      </c>
      <c r="E140" s="144" t="s">
        <v>141</v>
      </c>
      <c r="F140" s="228">
        <f>SUM(G140:J140)</f>
        <v>8139.465954720001</v>
      </c>
      <c r="G140" s="224">
        <f>SUM(G141:G143)</f>
        <v>7862.209614180001</v>
      </c>
      <c r="H140" s="224">
        <f>SUM(H141:H143)</f>
        <v>0</v>
      </c>
      <c r="I140" s="224">
        <f>SUM(I141:I143)</f>
        <v>277.25634054</v>
      </c>
      <c r="J140" s="227">
        <f>SUM(J141:J143)</f>
        <v>0</v>
      </c>
      <c r="K140" s="149"/>
    </row>
    <row r="141" spans="1:11" s="172" customFormat="1" ht="13.5" customHeight="1" hidden="1">
      <c r="A141" s="147"/>
      <c r="B141" s="129"/>
      <c r="C141" s="148"/>
      <c r="D141" s="154" t="s">
        <v>194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18" t="s">
        <v>823</v>
      </c>
      <c r="D142" s="111" t="s">
        <v>166</v>
      </c>
      <c r="E142" s="153" t="s">
        <v>782</v>
      </c>
      <c r="F142" s="224">
        <f>SUM(G142:J142)</f>
        <v>8139.465954720001</v>
      </c>
      <c r="G142" s="225">
        <v>7862.209614180001</v>
      </c>
      <c r="H142" s="225"/>
      <c r="I142" s="225">
        <v>277.25634054</v>
      </c>
      <c r="J142" s="226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5" t="s">
        <v>209</v>
      </c>
      <c r="E144" s="276"/>
      <c r="F144" s="276"/>
      <c r="G144" s="276"/>
      <c r="H144" s="276"/>
      <c r="I144" s="276"/>
      <c r="J144" s="277"/>
      <c r="K144" s="149"/>
    </row>
    <row r="145" spans="3:11" ht="30" customHeight="1">
      <c r="C145" s="148"/>
      <c r="D145" s="134" t="s">
        <v>138</v>
      </c>
      <c r="E145" s="182" t="s">
        <v>184</v>
      </c>
      <c r="F145" s="222">
        <f>SUM(G145:J145)</f>
        <v>10177.11015163</v>
      </c>
      <c r="G145" s="221">
        <f>SUM(G146,G151,G154)</f>
        <v>2141.3418336</v>
      </c>
      <c r="H145" s="221">
        <f>SUM(H146,H151,H154)</f>
        <v>0</v>
      </c>
      <c r="I145" s="221">
        <f>SUM(I146,I151,I154)</f>
        <v>5386.16624998</v>
      </c>
      <c r="J145" s="223">
        <f>SUM(J146,J151,J154)</f>
        <v>2649.6020680500005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28">
        <f>SUM(G146:J146)</f>
        <v>10177.11015163</v>
      </c>
      <c r="G146" s="228">
        <f>SUM(G147:G150)</f>
        <v>2141.3418336</v>
      </c>
      <c r="H146" s="228">
        <f>SUM(H147:H150)</f>
        <v>0</v>
      </c>
      <c r="I146" s="228">
        <f>SUM(I147:I150)</f>
        <v>5386.16624998</v>
      </c>
      <c r="J146" s="227">
        <f>SUM(J147:J150)</f>
        <v>2649.6020680500005</v>
      </c>
      <c r="K146" s="149"/>
    </row>
    <row r="147" spans="1:11" s="172" customFormat="1" ht="1.5" customHeight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19" t="s">
        <v>823</v>
      </c>
      <c r="D148" s="111" t="s">
        <v>836</v>
      </c>
      <c r="E148" s="220" t="str">
        <f>IF('46 - передача'!$E$130="","",'46 - передача'!$E$130)</f>
        <v>АО "Газпром энергосбыт Тюмень"</v>
      </c>
      <c r="F148" s="224">
        <f>SUM(G148:J148)</f>
        <v>8976.89585592</v>
      </c>
      <c r="G148" s="225">
        <f aca="true" t="shared" si="5" ref="G148:J149">G130</f>
        <v>2141.3418336</v>
      </c>
      <c r="H148" s="225">
        <f t="shared" si="5"/>
        <v>0</v>
      </c>
      <c r="I148" s="225">
        <f t="shared" si="5"/>
        <v>4231.86701475</v>
      </c>
      <c r="J148" s="225">
        <f t="shared" si="5"/>
        <v>2603.6870075700003</v>
      </c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837</v>
      </c>
      <c r="E149" s="220" t="str">
        <f>IF('46 - передача'!$E$131="","",'46 - передача'!$E$131)</f>
        <v>АО "Энергосбытовая компания "Восток"</v>
      </c>
      <c r="F149" s="224">
        <f>SUM(G149:J149)</f>
        <v>1200.2142957100002</v>
      </c>
      <c r="G149" s="225">
        <f t="shared" si="5"/>
        <v>0</v>
      </c>
      <c r="H149" s="225">
        <f t="shared" si="5"/>
        <v>0</v>
      </c>
      <c r="I149" s="225">
        <f t="shared" si="5"/>
        <v>1154.2992352300002</v>
      </c>
      <c r="J149" s="225">
        <f t="shared" si="5"/>
        <v>45.915060479999994</v>
      </c>
      <c r="K149" s="149"/>
    </row>
    <row r="150" spans="3:11" ht="15" customHeight="1">
      <c r="C150" s="148"/>
      <c r="D150" s="156"/>
      <c r="E150" s="206" t="s">
        <v>197</v>
      </c>
      <c r="F150" s="152"/>
      <c r="G150" s="152"/>
      <c r="H150" s="152"/>
      <c r="I150" s="152"/>
      <c r="J150" s="157"/>
      <c r="K150" s="149"/>
    </row>
    <row r="151" spans="3:11" ht="24" customHeight="1">
      <c r="C151" s="148"/>
      <c r="D151" s="111" t="s">
        <v>167</v>
      </c>
      <c r="E151" s="175" t="s">
        <v>213</v>
      </c>
      <c r="F151" s="228">
        <f>SUM(G151:J151)</f>
        <v>0</v>
      </c>
      <c r="G151" s="228">
        <f>SUM(G152:G153)</f>
        <v>0</v>
      </c>
      <c r="H151" s="228">
        <f>SUM(H152:H153)</f>
        <v>0</v>
      </c>
      <c r="I151" s="228">
        <f>SUM(I152:I153)</f>
        <v>0</v>
      </c>
      <c r="J151" s="227">
        <f>SUM(J152:J153)</f>
        <v>0</v>
      </c>
      <c r="K151" s="149"/>
    </row>
    <row r="152" spans="1:11" s="172" customFormat="1" ht="15" customHeight="1" hidden="1">
      <c r="A152" s="147"/>
      <c r="B152" s="129"/>
      <c r="C152" s="148"/>
      <c r="D152" s="154" t="s">
        <v>189</v>
      </c>
      <c r="E152" s="150"/>
      <c r="F152" s="150"/>
      <c r="G152" s="150"/>
      <c r="H152" s="150"/>
      <c r="I152" s="150"/>
      <c r="J152" s="155"/>
      <c r="K152" s="149"/>
    </row>
    <row r="153" spans="3:11" ht="15" customHeight="1">
      <c r="C153" s="148"/>
      <c r="D153" s="176"/>
      <c r="E153" s="206" t="s">
        <v>196</v>
      </c>
      <c r="F153" s="177"/>
      <c r="G153" s="177"/>
      <c r="H153" s="177"/>
      <c r="I153" s="177"/>
      <c r="J153" s="178"/>
      <c r="K153" s="149"/>
    </row>
    <row r="154" spans="3:11" ht="24" customHeight="1">
      <c r="C154" s="148"/>
      <c r="D154" s="111" t="s">
        <v>168</v>
      </c>
      <c r="E154" s="175" t="s">
        <v>207</v>
      </c>
      <c r="F154" s="228">
        <f>SUM(G154:J154)</f>
        <v>0</v>
      </c>
      <c r="G154" s="228">
        <f>SUM(G155:G156)</f>
        <v>0</v>
      </c>
      <c r="H154" s="228">
        <f>SUM(H155:H156)</f>
        <v>0</v>
      </c>
      <c r="I154" s="228">
        <f>SUM(I155:I156)</f>
        <v>0</v>
      </c>
      <c r="J154" s="227">
        <f>SUM(J155:J156)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190</v>
      </c>
      <c r="E155" s="150"/>
      <c r="F155" s="150"/>
      <c r="G155" s="150"/>
      <c r="H155" s="150"/>
      <c r="I155" s="150"/>
      <c r="J155" s="155"/>
      <c r="K155" s="149"/>
    </row>
    <row r="156" spans="3:11" ht="15" customHeight="1">
      <c r="C156" s="148"/>
      <c r="D156" s="183"/>
      <c r="E156" s="206" t="s">
        <v>210</v>
      </c>
      <c r="F156" s="184"/>
      <c r="G156" s="184"/>
      <c r="H156" s="184"/>
      <c r="I156" s="184"/>
      <c r="J156" s="185"/>
      <c r="K156" s="149"/>
    </row>
    <row r="157" spans="1:11" ht="15.75" customHeight="1">
      <c r="A157" s="127"/>
      <c r="B157" s="128"/>
      <c r="C157" s="103"/>
      <c r="D157" s="202"/>
      <c r="E157" s="203"/>
      <c r="F157" s="204"/>
      <c r="G157" s="205"/>
      <c r="H157" s="205"/>
      <c r="I157" s="205"/>
      <c r="J157" s="208"/>
      <c r="K157" s="104"/>
    </row>
    <row r="158" spans="3:11" ht="30.75" customHeight="1">
      <c r="C158" s="148"/>
      <c r="D158" s="111" t="s">
        <v>137</v>
      </c>
      <c r="E158" s="144" t="s">
        <v>202</v>
      </c>
      <c r="F158" s="228">
        <f>SUM(G158:J158)</f>
        <v>8139.465954720001</v>
      </c>
      <c r="G158" s="228">
        <f>SUM(G159:G161)</f>
        <v>7862.209614180001</v>
      </c>
      <c r="H158" s="228">
        <f>SUM(H159:H161)</f>
        <v>0</v>
      </c>
      <c r="I158" s="228">
        <f>SUM(I159:I161)</f>
        <v>277.25634054</v>
      </c>
      <c r="J158" s="227">
        <f>SUM(J159:J161)</f>
        <v>0</v>
      </c>
      <c r="K158" s="149"/>
    </row>
    <row r="159" spans="1:11" s="172" customFormat="1" ht="18" customHeight="1">
      <c r="A159" s="147"/>
      <c r="B159" s="129"/>
      <c r="C159" s="148"/>
      <c r="D159" s="154" t="s">
        <v>201</v>
      </c>
      <c r="E159" s="150"/>
      <c r="F159" s="150"/>
      <c r="G159" s="150"/>
      <c r="H159" s="150"/>
      <c r="I159" s="150"/>
      <c r="J159" s="155"/>
      <c r="K159" s="149"/>
    </row>
    <row r="160" spans="1:11" s="172" customFormat="1" ht="15" customHeight="1">
      <c r="A160" s="147"/>
      <c r="B160" s="129"/>
      <c r="C160" s="219" t="s">
        <v>823</v>
      </c>
      <c r="D160" s="111" t="s">
        <v>169</v>
      </c>
      <c r="E160" s="220" t="str">
        <f>IF('46 - передача'!$E$142="","",'46 - передача'!$E$142)</f>
        <v>АО "Россети Тюмень"</v>
      </c>
      <c r="F160" s="224">
        <f>SUM(G160:J160)</f>
        <v>8139.465954720001</v>
      </c>
      <c r="G160" s="225">
        <f>G142</f>
        <v>7862.209614180001</v>
      </c>
      <c r="H160" s="225">
        <f>H142</f>
        <v>0</v>
      </c>
      <c r="I160" s="225">
        <f>I142</f>
        <v>277.25634054</v>
      </c>
      <c r="J160" s="225">
        <f>J142</f>
        <v>0</v>
      </c>
      <c r="K160" s="149"/>
    </row>
    <row r="161" spans="3:11" ht="2.2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39:J139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7 G124:J125 J115 G114:J114 G117:J118 G120:J121 J119 G19:J19 G32:J32 H34:J34 J36:J37 I35:J35 J62 J66 G72:J72 G61:J61 G64:J65 G67:J68 G85:J85 J90 G86 G87:J89 G22:J26 G75:J79 G30:J30 G83:J83 G94:J95 G142:J142 G46:J49 G99:J102 G41:J42 G130:J131 G148:J149 G160:J160">
      <formula1>-999999999999999000000000</formula1>
      <formula2>9.99999999999999E+23</formula2>
    </dataValidation>
    <dataValidation type="decimal" allowBlank="1" showInputMessage="1" showErrorMessage="1" sqref="G157:I157 G119:I119 G115:I115 I36:I37 H35:H37 G33:G37 G62:I62 G66:I66 G90:I9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6:E49 E142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0:E131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2" location="'46 - передача'!A1" tooltip="Добавить сбытовую компанию" display="Добавить сбытовую компанию"/>
    <hyperlink ref="E135" location="'46 - передача'!A1" tooltip="Добавить сетевую компанию" display="Добавить сетевую компанию"/>
    <hyperlink ref="E138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42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3" sqref="B3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2021-12-20T06:01:02Z</cp:lastPrinted>
  <dcterms:created xsi:type="dcterms:W3CDTF">2009-01-25T23:42:29Z</dcterms:created>
  <dcterms:modified xsi:type="dcterms:W3CDTF">2022-01-18T10:41:18Z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