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66" yWindow="2760" windowWidth="29040" windowHeight="1215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<sst xmlns="http://schemas.openxmlformats.org/spreadsheetml/2006/main" count="5899" uniqueCount="680">
  <si>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</si>
  <si>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</si>
  <si>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</si>
  <si>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</si>
  <si>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</si>
  <si>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</si>
  <si>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</si>
  <si>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</si>
  <si>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</si>
  <si>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</si>
  <si>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</si>
  <si>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</si>
  <si>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</si>
  <si>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</si>
  <si>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</si>
  <si>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</si>
  <si>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</si>
  <si>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</si>
  <si>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</si>
  <si>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</si>
  <si>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</si>
  <si>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</si>
  <si>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</si>
  <si>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</si>
  <si>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</si>
  <si>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</si>
  <si>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</si>
  <si>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</si>
  <si>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</si>
  <si>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</si>
  <si>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</si>
  <si>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</si>
  <si>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</si>
  <si>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</si>
  <si>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</si>
  <si>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</si>
  <si>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</si>
  <si>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</si>
  <si>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</si>
  <si>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</si>
  <si>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</si>
  <si>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</si>
  <si>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</si>
  <si>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</si>
  <si>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</si>
  <si>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</si>
  <si>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</si>
  <si>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</si>
  <si>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</si>
  <si>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</si>
  <si>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</si>
  <si>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</si>
  <si>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</si>
  <si>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</si>
  <si>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</si>
  <si>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</si>
  <si>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</si>
  <si>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</si>
  <si>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</si>
  <si>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</si>
  <si>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</si>
  <si>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</si>
  <si>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</si>
  <si>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</si>
  <si>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</si>
  <si>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</si>
  <si>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</si>
  <si>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</si>
  <si>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</si>
  <si>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</si>
  <si>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</si>
  <si>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</si>
  <si>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</si>
  <si>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</si>
  <si>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</si>
  <si>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</si>
  <si>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</si>
  <si>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</si>
  <si>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</si>
  <si>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</si>
  <si>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</si>
  <si>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</si>
  <si>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</si>
  <si>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</si>
  <si>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</si>
  <si>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</si>
  <si>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</si>
  <si>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</si>
  <si>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</si>
  <si>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</si>
  <si>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</si>
  <si>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</si>
  <si>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</si>
  <si>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</si>
  <si>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</si>
  <si>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</si>
  <si>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</si>
  <si>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</si>
  <si>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</si>
  <si>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</si>
  <si>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</si>
  <si>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</si>
  <si>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</si>
  <si>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</si>
  <si>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</si>
  <si>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</si>
  <si>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</si>
  <si>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</si>
  <si>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</si>
  <si>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</si>
  <si>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</si>
  <si>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</si>
  <si>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</si>
  <si>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</si>
  <si>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</si>
  <si>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</si>
  <si>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</si>
  <si>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</si>
  <si>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</si>
  <si>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</si>
  <si>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</si>
  <si>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</si>
  <si>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</si>
  <si>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</si>
  <si>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</si>
  <si>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</si>
  <si>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</si>
  <si>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</si>
  <si>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</si>
  <si>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</si>
  <si>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</si>
  <si>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</si>
  <si>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</si>
  <si>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</si>
  <si>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</si>
  <si>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</si>
  <si>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</si>
  <si>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</si>
  <si>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</si>
  <si>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</si>
  <si>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</si>
  <si>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</si>
  <si>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</si>
  <si>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</si>
  <si>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</si>
  <si>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</si>
  <si>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</si>
  <si>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</si>
  <si>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</si>
  <si>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</si>
  <si>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</si>
  <si>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</si>
  <si>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</si>
  <si>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</si>
  <si>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</si>
  <si>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</si>
  <si>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</si>
  <si>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</si>
  <si>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</si>
  <si>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</si>
  <si>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</si>
  <si>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</si>
  <si>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</si>
  <si>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</si>
  <si>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</si>
  <si>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</si>
  <si>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</si>
  <si>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</si>
  <si>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</si>
  <si>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</si>
  <si>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</si>
  <si>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</si>
  <si>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</si>
  <si>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</si>
  <si>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</si>
  <si>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</si>
  <si>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</si>
  <si>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</si>
  <si>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</si>
  <si>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</si>
  <si>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</si>
  <si>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</si>
  <si>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</si>
  <si>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</si>
  <si>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</si>
  <si>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</si>
  <si>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</si>
  <si>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</si>
  <si>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</si>
  <si>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</si>
  <si>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</si>
  <si>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</si>
  <si>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</si>
  <si>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</si>
  <si>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</si>
  <si>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</si>
  <si>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</si>
  <si>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</si>
  <si>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</si>
  <si>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</si>
  <si>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</si>
  <si>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</si>
  <si>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</si>
  <si>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</si>
  <si>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</si>
  <si>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</si>
  <si>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</si>
  <si>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</si>
  <si>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</si>
  <si>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</si>
  <si>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</si>
  <si>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</si>
  <si>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</si>
  <si>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</si>
  <si>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</si>
  <si>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</si>
  <si>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</si>
  <si>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</si>
  <si>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</si>
  <si>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</si>
  <si>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</si>
  <si>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</si>
  <si>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</si>
  <si>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</si>
  <si>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</si>
  <si>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</si>
  <si>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</si>
  <si>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</si>
  <si>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</si>
  <si>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</si>
  <si>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</si>
  <si>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</si>
  <si>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</si>
  <si>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</si>
  <si>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</si>
  <si>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</si>
  <si>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</si>
  <si>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</si>
  <si>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</si>
  <si>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</si>
  <si>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</si>
  <si>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</si>
  <si>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</si>
  <si>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</si>
  <si>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</si>
  <si>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</si>
  <si>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</si>
  <si>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</si>
  <si>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</si>
  <si>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</si>
  <si>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</si>
  <si>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</si>
  <si>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</si>
  <si>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</si>
  <si>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</si>
  <si>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</si>
  <si>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</si>
  <si>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</si>
  <si>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</si>
  <si>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</si>
  <si>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</si>
  <si>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</si>
  <si>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</si>
  <si>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</si>
  <si>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</si>
  <si>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</si>
  <si>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</si>
  <si>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</si>
  <si>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</si>
  <si>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</si>
  <si>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</si>
  <si>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</si>
  <si>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</si>
  <si>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</si>
  <si>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</si>
  <si>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</si>
  <si>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</si>
  <si>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</si>
  <si>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</si>
  <si>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</si>
  <si>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</si>
  <si>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</si>
  <si>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</si>
  <si>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</si>
  <si>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</si>
  <si>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</si>
  <si>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</si>
  <si>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</si>
  <si>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</si>
  <si>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</si>
  <si>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</si>
  <si>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</si>
  <si>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</si>
  <si>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</si>
  <si>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</si>
  <si>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</si>
  <si>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</si>
  <si>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</si>
  <si>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</si>
  <si>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</si>
  <si>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</si>
  <si>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</si>
  <si>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</si>
  <si>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</si>
  <si>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</si>
  <si>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</si>
  <si>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</si>
  <si>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</si>
  <si>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</si>
  <si>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</si>
  <si>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</si>
  <si>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</si>
  <si>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</si>
  <si>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</si>
  <si>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</si>
  <si>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</si>
  <si>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</si>
  <si>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</si>
  <si>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</si>
  <si>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</si>
  <si>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</si>
  <si>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</si>
  <si>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</si>
  <si>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</si>
  <si>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</si>
  <si>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</si>
  <si>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</si>
  <si>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</si>
  <si>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</si>
  <si>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</si>
  <si>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</si>
  <si>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</si>
  <si>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</si>
  <si>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</si>
  <si>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</si>
  <si>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</si>
  <si>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</si>
  <si>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</si>
  <si>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</si>
  <si>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</si>
  <si>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</si>
  <si>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</si>
  <si>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</si>
  <si>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</si>
  <si>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</si>
  <si>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</si>
  <si>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</si>
  <si>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</si>
  <si>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</si>
  <si>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</si>
  <si>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</si>
  <si>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</si>
  <si>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</si>
  <si>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</si>
  <si>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</si>
  <si>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</si>
  <si>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</si>
  <si>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</si>
  <si>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</si>
  <si>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</si>
  <si>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</si>
  <si>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</si>
  <si>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</si>
  <si>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</si>
  <si>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</si>
  <si>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</si>
  <si>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</si>
  <si>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</si>
  <si>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</si>
  <si>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</si>
  <si>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</si>
  <si>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</si>
  <si>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</si>
  <si>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</si>
  <si>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</si>
  <si>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</si>
  <si>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</si>
  <si>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</si>
  <si>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</si>
  <si>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</si>
  <si>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</si>
  <si>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</si>
  <si>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</si>
  <si>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</si>
  <si>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</si>
  <si>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</si>
  <si>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</si>
  <si>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</si>
  <si>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</si>
  <si>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</si>
  <si>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</si>
  <si>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</si>
  <si>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</si>
  <si>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</si>
  <si>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</si>
  <si>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</si>
  <si>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</si>
  <si>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</si>
  <si>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</si>
  <si>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</si>
  <si>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</si>
  <si>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</si>
  <si>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</si>
  <si>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</si>
  <si>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</si>
  <si>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</si>
  <si>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</si>
  <si>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</si>
  <si>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</si>
  <si>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</si>
  <si>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</si>
  <si>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</si>
  <si>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</si>
  <si>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</si>
  <si>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</si>
  <si>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</si>
  <si>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</si>
  <si>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</si>
  <si>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</si>
  <si>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</si>
  <si>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</si>
  <si>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</si>
  <si>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</si>
  <si>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</si>
  <si>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</si>
  <si>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</si>
  <si>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</si>
  <si>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</si>
  <si>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</si>
  <si>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</si>
  <si>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</si>
  <si>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</si>
  <si>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</si>
  <si>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</si>
  <si>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</si>
  <si>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</si>
  <si>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</si>
  <si>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</si>
  <si>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</si>
  <si>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</si>
  <si>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</si>
  <si>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</si>
  <si>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</si>
  <si>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</si>
  <si>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</si>
  <si>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</si>
  <si>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</si>
  <si>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</si>
  <si>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</si>
  <si>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</si>
  <si>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</si>
  <si>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</si>
  <si>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</si>
  <si>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</si>
  <si>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</si>
  <si>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</si>
  <si>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</si>
  <si>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</si>
  <si>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</si>
  <si>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</si>
  <si>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</si>
  <si>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</si>
  <si>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</si>
  <si>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</si>
  <si>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</si>
  <si>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</si>
  <si>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</si>
  <si>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</si>
  <si>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</si>
  <si>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</si>
  <si>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</si>
  <si>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</si>
  <si>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</si>
  <si>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</si>
  <si>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</si>
  <si>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</si>
  <si>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</si>
  <si>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</si>
  <si>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</si>
  <si>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</si>
  <si>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</si>
  <si>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</si>
  <si>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</si>
  <si>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</si>
  <si>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</si>
  <si>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</si>
  <si>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</si>
  <si>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</si>
  <si>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</si>
  <si>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</si>
  <si>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</si>
  <si>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</si>
  <si>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</si>
  <si>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</si>
  <si>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</si>
  <si>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</si>
  <si>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</si>
  <si>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</si>
  <si>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</si>
  <si>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</si>
  <si>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</si>
  <si>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</si>
  <si>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</si>
  <si>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</si>
  <si>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</si>
  <si>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</si>
  <si>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</si>
  <si>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</si>
  <si>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</si>
  <si>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</si>
  <si>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</si>
  <si>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</si>
  <si>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</si>
  <si>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</si>
  <si>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</si>
  <si>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</si>
  <si>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</si>
  <si>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</si>
  <si>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</si>
  <si>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</si>
  <si>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</si>
  <si>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</si>
  <si>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</si>
  <si>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</si>
  <si>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</si>
  <si>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</si>
  <si>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</si>
  <si>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</si>
  <si>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</si>
  <si>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</si>
  <si>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</si>
  <si>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</si>
  <si>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</si>
  <si>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</si>
  <si>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</si>
  <si>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</si>
  <si>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</si>
  <si>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</si>
  <si>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</si>
  <si>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</si>
  <si>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</si>
  <si>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</si>
  <si>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</si>
  <si>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</si>
  <si>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</si>
  <si>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</si>
  <si>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</si>
  <si>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</si>
  <si>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</si>
  <si>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</si>
  <si>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</si>
  <si>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</si>
  <si>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</si>
  <si>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</si>
  <si>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</si>
  <si>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</si>
  <si>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</si>
  <si>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</si>
  <si>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</si>
  <si>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</si>
  <si>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</si>
  <si>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</si>
  <si>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</si>
  <si>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</si>
  <si>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</si>
  <si>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</si>
  <si>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</si>
  <si>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</si>
  <si>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</si>
  <si>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</si>
  <si>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</si>
  <si>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</si>
  <si>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</si>
  <si>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</si>
  <si>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</si>
  <si>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</si>
  <si>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</si>
  <si>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</si>
  <si>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</si>
  <si>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</si>
  <si>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</si>
  <si>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</si>
  <si>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</si>
  <si>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</si>
  <si>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</si>
  <si>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</si>
  <si>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</si>
  <si>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</si>
  <si>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</si>
  <si>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</si>
  <si>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</si>
  <si>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</si>
  <si>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</si>
  <si>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</si>
  <si>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</si>
  <si>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</si>
  <si>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</si>
  <si>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</si>
  <si>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</si>
  <si>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</si>
  <si>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</si>
  <si>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</si>
  <si>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</si>
  <si>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</si>
  <si>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</si>
  <si>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</si>
  <si>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</si>
  <si>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</si>
  <si>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</si>
  <si>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</si>
  <si>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</si>
  <si>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</si>
  <si>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</si>
  <si>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</si>
  <si>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</si>
  <si>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</si>
  <si>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</si>
  <si>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</si>
  <si>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</si>
  <si>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</si>
  <si>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</si>
  <si>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</si>
  <si>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</si>
  <si>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</si>
  <si>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</si>
  <si>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</si>
  <si>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</si>
  <si>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</si>
  <si>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</si>
  <si>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</si>
  <si>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</si>
  <si>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</si>
  <si>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</si>
  <si>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</si>
  <si>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</si>
  <si>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</si>
  <si>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</si>
  <si>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</si>
  <si>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</si>
  <si>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</si>
  <si>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</si>
  <si>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</si>
  <si>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</si>
  <si>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</si>
  <si>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</si>
  <si>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</si>
  <si>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</si>
  <si>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</si>
  <si>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</si>
  <si>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</si>
  <si>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</si>
  <si>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</si>
  <si>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</si>
  <si>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</si>
  <si>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</si>
  <si>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</si>
  <si>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</si>
  <si>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</si>
  <si>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</si>
  <si>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</si>
  <si>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</si>
  <si>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</si>
  <si>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</si>
  <si>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</si>
  <si>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</si>
  <si>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</si>
  <si>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</si>
  <si>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</si>
  <si>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</si>
  <si>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</si>
  <si>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</si>
  <si>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</si>
  <si>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</si>
  <si>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</si>
  <si>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</si>
  <si>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</si>
  <si>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</si>
  <si>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</si>
  <si>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8 (3452) 49-49-31</t>
  </si>
  <si>
    <t>ais7213@ 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</si>
</sst>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2.0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168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172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 t="s">
        <v>169</v>
      </c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 t="s">
        <v>170</v>
      </c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 t="s">
        <v>171</v>
      </c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L22" sqref="L22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2018</v>
      </c>
    </row>
    <row r="3" spans="1:14" ht="15" customHeight="1">
      <c r="A3" s="26"/>
      <c r="D3" s="94"/>
      <c r="E3" s="95"/>
      <c r="F3" s="96"/>
      <c r="G3" s="194" t="str">
        <f>version</f>
        <v>Версия 2.0</v>
      </c>
      <c r="H3" s="195"/>
      <c r="M3" s="28" t="s">
        <v>120</v>
      </c>
      <c r="N3" s="1">
        <f>N2-1</f>
        <v>2017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2016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2018</v>
      </c>
      <c r="G8" s="106" t="s">
        <v>4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407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205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667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668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678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679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tabSelected="1" zoomScale="80" zoomScaleNormal="80" zoomScalePageLayoutView="0" workbookViewId="0" topLeftCell="C7">
      <pane xSplit="3" ySplit="10" topLeftCell="T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W23" sqref="W2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Март 2018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Март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840.769</v>
      </c>
      <c r="G20" s="48">
        <f t="shared" si="0"/>
        <v>76.742</v>
      </c>
      <c r="H20" s="48">
        <f t="shared" si="0"/>
        <v>63.449999999999996</v>
      </c>
      <c r="I20" s="48">
        <f t="shared" si="0"/>
        <v>0</v>
      </c>
      <c r="J20" s="48">
        <f t="shared" si="0"/>
        <v>13.292000000000002</v>
      </c>
      <c r="K20" s="48">
        <f t="shared" si="0"/>
        <v>0</v>
      </c>
      <c r="L20" s="48">
        <f t="shared" si="0"/>
        <v>764.0269999999999</v>
      </c>
      <c r="M20" s="48">
        <f t="shared" si="0"/>
        <v>713.569</v>
      </c>
      <c r="N20" s="48">
        <f t="shared" si="0"/>
        <v>0</v>
      </c>
      <c r="O20" s="48">
        <f t="shared" si="0"/>
        <v>50.458</v>
      </c>
      <c r="P20" s="48">
        <f t="shared" si="0"/>
        <v>0</v>
      </c>
      <c r="Q20" s="48">
        <f>IF(G20=0,0,T20/G20)</f>
        <v>2.1725636051966326</v>
      </c>
      <c r="R20" s="48">
        <f>IF(L20=0,0,U20/L20)</f>
        <v>2.16265</v>
      </c>
      <c r="S20" s="48">
        <f>SUM(S21:S24)</f>
        <v>1819.04986774</v>
      </c>
      <c r="T20" s="48">
        <f>SUM(T21:T24)</f>
        <v>166.72687618999998</v>
      </c>
      <c r="U20" s="48">
        <f>SUM(U21:U24)</f>
        <v>1652.32299155</v>
      </c>
      <c r="V20" s="48">
        <f>SUM(V21:V24)</f>
        <v>0</v>
      </c>
      <c r="W20" s="131">
        <f>SUM(W21:W24)</f>
        <v>1819.04986774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831.962</v>
      </c>
      <c r="G22" s="48">
        <f>H22+I22+J22+K22</f>
        <v>67.935</v>
      </c>
      <c r="H22" s="56">
        <f>56.294+7.156</f>
        <v>63.449999999999996</v>
      </c>
      <c r="I22" s="56">
        <v>0</v>
      </c>
      <c r="J22" s="56">
        <v>4.485</v>
      </c>
      <c r="K22" s="56">
        <v>0</v>
      </c>
      <c r="L22" s="48">
        <f>M22+N22+O22+P22</f>
        <v>764.0269999999999</v>
      </c>
      <c r="M22" s="56">
        <f>633.11+80.459</f>
        <v>713.569</v>
      </c>
      <c r="N22" s="56"/>
      <c r="O22" s="56">
        <v>50.458</v>
      </c>
      <c r="P22" s="56"/>
      <c r="Q22" s="56">
        <v>2.20728</v>
      </c>
      <c r="R22" s="56">
        <v>2.16265</v>
      </c>
      <c r="S22" s="48">
        <f>T22+U22</f>
        <v>1802.27455835</v>
      </c>
      <c r="T22" s="56">
        <f>G22*Q22</f>
        <v>149.9515668</v>
      </c>
      <c r="U22" s="56">
        <f>L22*R22</f>
        <v>1652.32299155</v>
      </c>
      <c r="V22" s="56">
        <v>0</v>
      </c>
      <c r="W22" s="57">
        <f>S22-V22</f>
        <v>1802.27455835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8.807</v>
      </c>
      <c r="G23" s="48">
        <f>H23+I23+J23+K23</f>
        <v>8.807</v>
      </c>
      <c r="H23" s="56"/>
      <c r="I23" s="56"/>
      <c r="J23" s="56">
        <v>8.807</v>
      </c>
      <c r="K23" s="56"/>
      <c r="L23" s="48">
        <f>M23+N23+O23+P23</f>
        <v>0</v>
      </c>
      <c r="M23" s="56"/>
      <c r="N23" s="56"/>
      <c r="O23" s="56"/>
      <c r="P23" s="56"/>
      <c r="Q23" s="56">
        <v>1.90477</v>
      </c>
      <c r="R23" s="56"/>
      <c r="S23" s="48">
        <f>T23+U23</f>
        <v>16.77530939</v>
      </c>
      <c r="T23" s="56">
        <f>Q23*J23</f>
        <v>16.77530939</v>
      </c>
      <c r="U23" s="56"/>
      <c r="V23" s="56"/>
      <c r="W23" s="57">
        <f>S23-V23</f>
        <v>16.77530939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3937007874015748" right="0" top="0.984251968503937" bottom="0.984251968503937" header="0.11811023622047245" footer="0.1181102362204724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2018-02-16T08:34:57Z</cp:lastPrinted>
  <dcterms:created xsi:type="dcterms:W3CDTF">2009-01-25T23:42:29Z</dcterms:created>
  <dcterms:modified xsi:type="dcterms:W3CDTF">2018-04-16T10:52:39Z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