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5" yWindow="65191" windowWidth="27015" windowHeight="577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<sst xmlns="http://schemas.openxmlformats.org/spreadsheetml/2006/main" count="5899" uniqueCount="680">
  <si>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</si>
  <si>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</si>
  <si>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</si>
  <si>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</si>
  <si>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</si>
  <si>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</si>
  <si>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</si>
  <si>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</si>
  <si>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</si>
  <si>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</si>
  <si>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</si>
  <si>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</si>
  <si>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</si>
  <si>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</si>
  <si>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</si>
  <si>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</si>
  <si>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</si>
  <si>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</si>
  <si>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</si>
  <si>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</si>
  <si>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</si>
  <si>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</si>
  <si>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</si>
  <si>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</si>
  <si>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</si>
  <si>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</si>
  <si>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</si>
  <si>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</si>
  <si>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</si>
  <si>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</si>
  <si>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</si>
  <si>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</si>
  <si>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</si>
  <si>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</si>
  <si>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</si>
  <si>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</si>
  <si>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</si>
  <si>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</si>
  <si>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</si>
  <si>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</si>
  <si>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</si>
  <si>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</si>
  <si>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</si>
  <si>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</si>
  <si>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</si>
  <si>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</si>
  <si>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</si>
  <si>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</si>
  <si>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</si>
  <si>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</si>
  <si>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</si>
  <si>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</si>
  <si>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</si>
  <si>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</si>
  <si>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</si>
  <si>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</si>
  <si>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</si>
  <si>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</si>
  <si>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</si>
  <si>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</si>
  <si>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</si>
  <si>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</si>
  <si>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</si>
  <si>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</si>
  <si>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</si>
  <si>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</si>
  <si>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</si>
  <si>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</si>
  <si>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</si>
  <si>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</si>
  <si>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</si>
  <si>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</si>
  <si>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</si>
  <si>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</si>
  <si>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</si>
  <si>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</si>
  <si>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</si>
  <si>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</si>
  <si>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</si>
  <si>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</si>
  <si>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</si>
  <si>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</si>
  <si>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</si>
  <si>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</si>
  <si>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</si>
  <si>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</si>
  <si>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</si>
  <si>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</si>
  <si>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</si>
  <si>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</si>
  <si>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</si>
  <si>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</si>
  <si>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</si>
  <si>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</si>
  <si>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</si>
  <si>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</si>
  <si>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</si>
  <si>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</si>
  <si>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</si>
  <si>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</si>
  <si>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</si>
  <si>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</si>
  <si>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</si>
  <si>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</si>
  <si>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</si>
  <si>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</si>
  <si>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</si>
  <si>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</si>
  <si>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</si>
  <si>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</si>
  <si>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</si>
  <si>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</si>
  <si>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</si>
  <si>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</si>
  <si>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</si>
  <si>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</si>
  <si>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</si>
  <si>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</si>
  <si>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</si>
  <si>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</si>
  <si>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</si>
  <si>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</si>
  <si>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</si>
  <si>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</si>
  <si>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</si>
  <si>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</si>
  <si>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</si>
  <si>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</si>
  <si>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</si>
  <si>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</si>
  <si>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</si>
  <si>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</si>
  <si>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</si>
  <si>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</si>
  <si>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</si>
  <si>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</si>
  <si>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</si>
  <si>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</si>
  <si>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</si>
  <si>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</si>
  <si>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</si>
  <si>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</si>
  <si>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</si>
  <si>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</si>
  <si>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</si>
  <si>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</si>
  <si>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</si>
  <si>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</si>
  <si>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</si>
  <si>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</si>
  <si>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</si>
  <si>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</si>
  <si>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</si>
  <si>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</si>
  <si>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</si>
  <si>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</si>
  <si>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</si>
  <si>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</si>
  <si>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</si>
  <si>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</si>
  <si>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</si>
  <si>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</si>
  <si>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</si>
  <si>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</si>
  <si>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</si>
  <si>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</si>
  <si>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</si>
  <si>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</si>
  <si>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</si>
  <si>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</si>
  <si>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</si>
  <si>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</si>
  <si>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</si>
  <si>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</si>
  <si>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</si>
  <si>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</si>
  <si>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</si>
  <si>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</si>
  <si>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</si>
  <si>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</si>
  <si>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</si>
  <si>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</si>
  <si>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</si>
  <si>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</si>
  <si>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</si>
  <si>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</si>
  <si>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</si>
  <si>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</si>
  <si>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</si>
  <si>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</si>
  <si>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</si>
  <si>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</si>
  <si>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</si>
  <si>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</si>
  <si>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</si>
  <si>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</si>
  <si>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</si>
  <si>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</si>
  <si>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</si>
  <si>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</si>
  <si>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</si>
  <si>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</si>
  <si>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</si>
  <si>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</si>
  <si>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</si>
  <si>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</si>
  <si>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</si>
  <si>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</si>
  <si>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</si>
  <si>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</si>
  <si>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</si>
  <si>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</si>
  <si>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</si>
  <si>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</si>
  <si>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</si>
  <si>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</si>
  <si>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</si>
  <si>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</si>
  <si>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</si>
  <si>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</si>
  <si>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</si>
  <si>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</si>
  <si>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</si>
  <si>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</si>
  <si>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</si>
  <si>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</si>
  <si>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</si>
  <si>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</si>
  <si>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</si>
  <si>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</si>
  <si>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</si>
  <si>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</si>
  <si>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</si>
  <si>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</si>
  <si>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</si>
  <si>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</si>
  <si>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</si>
  <si>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</si>
  <si>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</si>
  <si>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</si>
  <si>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</si>
  <si>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</si>
  <si>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</si>
  <si>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</si>
  <si>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</si>
  <si>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</si>
  <si>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</si>
  <si>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</si>
  <si>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</si>
  <si>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</si>
  <si>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</si>
  <si>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</si>
  <si>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</si>
  <si>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</si>
  <si>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</si>
  <si>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</si>
  <si>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</si>
  <si>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</si>
  <si>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</si>
  <si>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</si>
  <si>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</si>
  <si>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</si>
  <si>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</si>
  <si>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</si>
  <si>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</si>
  <si>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</si>
  <si>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</si>
  <si>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</si>
  <si>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</si>
  <si>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</si>
  <si>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</si>
  <si>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</si>
  <si>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</si>
  <si>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</si>
  <si>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</si>
  <si>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</si>
  <si>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</si>
  <si>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</si>
  <si>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</si>
  <si>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</si>
  <si>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</si>
  <si>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</si>
  <si>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</si>
  <si>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</si>
  <si>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</si>
  <si>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</si>
  <si>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</si>
  <si>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</si>
  <si>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</si>
  <si>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</si>
  <si>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</si>
  <si>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</si>
  <si>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</si>
  <si>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</si>
  <si>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</si>
  <si>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</si>
  <si>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</si>
  <si>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</si>
  <si>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</si>
  <si>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</si>
  <si>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</si>
  <si>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</si>
  <si>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</si>
  <si>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</si>
  <si>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</si>
  <si>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</si>
  <si>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</si>
  <si>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</si>
  <si>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</si>
  <si>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</si>
  <si>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</si>
  <si>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</si>
  <si>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</si>
  <si>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</si>
  <si>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</si>
  <si>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</si>
  <si>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</si>
  <si>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</si>
  <si>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</si>
  <si>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</si>
  <si>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</si>
  <si>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</si>
  <si>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</si>
  <si>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</si>
  <si>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</si>
  <si>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</si>
  <si>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</si>
  <si>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</si>
  <si>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</si>
  <si>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</si>
  <si>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</si>
  <si>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</si>
  <si>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</si>
  <si>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</si>
  <si>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</si>
  <si>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</si>
  <si>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</si>
  <si>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</si>
  <si>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</si>
  <si>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</si>
  <si>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</si>
  <si>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</si>
  <si>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</si>
  <si>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</si>
  <si>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</si>
  <si>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</si>
  <si>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</si>
  <si>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</si>
  <si>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</si>
  <si>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</si>
  <si>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</si>
  <si>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</si>
  <si>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</si>
  <si>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</si>
  <si>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</si>
  <si>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</si>
  <si>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</si>
  <si>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</si>
  <si>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</si>
  <si>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</si>
  <si>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</si>
  <si>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</si>
  <si>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</si>
  <si>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</si>
  <si>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</si>
  <si>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</si>
  <si>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</si>
  <si>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</si>
  <si>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</si>
  <si>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</si>
  <si>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</si>
  <si>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</si>
  <si>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</si>
  <si>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</si>
  <si>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</si>
  <si>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</si>
  <si>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</si>
  <si>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</si>
  <si>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</si>
  <si>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</si>
  <si>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</si>
  <si>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</si>
  <si>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</si>
  <si>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</si>
  <si>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</si>
  <si>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</si>
  <si>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</si>
  <si>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</si>
  <si>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</si>
  <si>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</si>
  <si>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</si>
  <si>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</si>
  <si>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</si>
  <si>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</si>
  <si>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</si>
  <si>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</si>
  <si>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</si>
  <si>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</si>
  <si>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</si>
  <si>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</si>
  <si>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</si>
  <si>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</si>
  <si>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</si>
  <si>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</si>
  <si>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</si>
  <si>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</si>
  <si>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</si>
  <si>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</si>
  <si>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</si>
  <si>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</si>
  <si>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</si>
  <si>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</si>
  <si>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</si>
  <si>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</si>
  <si>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</si>
  <si>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</si>
  <si>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</si>
  <si>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</si>
  <si>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</si>
  <si>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</si>
  <si>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</si>
  <si>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</si>
  <si>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</si>
  <si>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</si>
  <si>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</si>
  <si>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</si>
  <si>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</si>
  <si>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</si>
  <si>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</si>
  <si>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</si>
  <si>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</si>
  <si>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</si>
  <si>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</si>
  <si>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</si>
  <si>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</si>
  <si>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</si>
  <si>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</si>
  <si>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</si>
  <si>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</si>
  <si>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</si>
  <si>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</si>
  <si>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</si>
  <si>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</si>
  <si>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</si>
  <si>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</si>
  <si>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</si>
  <si>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</si>
  <si>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</si>
  <si>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</si>
  <si>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</si>
  <si>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</si>
  <si>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</si>
  <si>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</si>
  <si>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</si>
  <si>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</si>
  <si>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</si>
  <si>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</si>
  <si>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</si>
  <si>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</si>
  <si>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</si>
  <si>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</si>
  <si>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</si>
  <si>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</si>
  <si>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</si>
  <si>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</si>
  <si>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</si>
  <si>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</si>
  <si>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</si>
  <si>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</si>
  <si>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</si>
  <si>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</si>
  <si>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</si>
  <si>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</si>
  <si>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</si>
  <si>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</si>
  <si>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</si>
  <si>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</si>
  <si>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</si>
  <si>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</si>
  <si>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</si>
  <si>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</si>
  <si>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</si>
  <si>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</si>
  <si>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</si>
  <si>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</si>
  <si>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</si>
  <si>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</si>
  <si>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</si>
  <si>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</si>
  <si>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</si>
  <si>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</si>
  <si>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</si>
  <si>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</si>
  <si>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</si>
  <si>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</si>
  <si>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</si>
  <si>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</si>
  <si>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</si>
  <si>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</si>
  <si>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</si>
  <si>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</si>
  <si>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</si>
  <si>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</si>
  <si>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</si>
  <si>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</si>
  <si>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</si>
  <si>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</si>
  <si>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</si>
  <si>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</si>
  <si>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</si>
  <si>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</si>
  <si>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</si>
  <si>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</si>
  <si>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</si>
  <si>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</si>
  <si>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</si>
  <si>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</si>
  <si>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</si>
  <si>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</si>
  <si>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</si>
  <si>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</si>
  <si>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</si>
  <si>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</si>
  <si>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</si>
  <si>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</si>
  <si>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</si>
  <si>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</si>
  <si>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</si>
  <si>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</si>
  <si>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</si>
  <si>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</si>
  <si>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</si>
  <si>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</si>
  <si>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</si>
  <si>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</si>
  <si>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</si>
  <si>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</si>
  <si>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</si>
  <si>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</si>
  <si>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</si>
  <si>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</si>
  <si>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</si>
  <si>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</si>
  <si>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</si>
  <si>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</si>
  <si>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</si>
  <si>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</si>
  <si>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</si>
  <si>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</si>
  <si>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</si>
  <si>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</si>
  <si>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</si>
  <si>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</si>
  <si>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</si>
  <si>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</si>
  <si>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</si>
  <si>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</si>
  <si>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</si>
  <si>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</si>
  <si>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</si>
  <si>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</si>
  <si>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</si>
  <si>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</si>
  <si>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</si>
  <si>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</si>
  <si>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</si>
  <si>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</si>
  <si>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</si>
  <si>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</si>
  <si>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</si>
  <si>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</si>
  <si>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</si>
  <si>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</si>
  <si>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</si>
  <si>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</si>
  <si>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</si>
  <si>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</si>
  <si>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</si>
  <si>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</si>
  <si>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</si>
  <si>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</si>
  <si>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</si>
  <si>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</si>
  <si>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</si>
  <si>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</si>
  <si>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</si>
  <si>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</si>
  <si>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</si>
  <si>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</si>
  <si>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</si>
  <si>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</si>
  <si>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</si>
  <si>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</si>
  <si>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</si>
  <si>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</si>
  <si>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</si>
  <si>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</si>
  <si>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</si>
  <si>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</si>
  <si>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</si>
  <si>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</si>
  <si>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</si>
  <si>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</si>
  <si>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</si>
  <si>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</si>
  <si>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</si>
  <si>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</si>
  <si>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</si>
  <si>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</si>
  <si>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</si>
  <si>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</si>
  <si>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</si>
  <si>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</si>
  <si>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</si>
  <si>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</si>
  <si>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</si>
  <si>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</si>
  <si>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</si>
  <si>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</si>
  <si>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</si>
  <si>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</si>
  <si>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</si>
  <si>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</si>
  <si>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</si>
  <si>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</si>
  <si>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</si>
  <si>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</si>
  <si>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</si>
  <si>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</si>
  <si>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</si>
  <si>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</si>
  <si>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</si>
  <si>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</si>
  <si>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</si>
  <si>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</si>
  <si>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</si>
  <si>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</si>
  <si>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</si>
  <si>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</si>
  <si>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</si>
  <si>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</si>
  <si>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</si>
  <si>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</si>
  <si>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</si>
  <si>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</si>
  <si>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</si>
  <si>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</si>
  <si>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</si>
  <si>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</si>
  <si>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</si>
  <si>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</si>
  <si>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</si>
  <si>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</si>
  <si>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</si>
  <si>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</si>
  <si>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</si>
  <si>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</si>
  <si>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</si>
  <si>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</si>
  <si>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</si>
  <si>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</si>
  <si>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</si>
  <si>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</si>
  <si>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</si>
  <si>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</si>
  <si>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</si>
  <si>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</si>
  <si>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</si>
  <si>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</si>
  <si>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</si>
  <si>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</si>
  <si>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</si>
  <si>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</si>
  <si>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</si>
  <si>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</si>
  <si>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</si>
  <si>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</si>
  <si>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</si>
  <si>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ais7213@ mail.ru</t>
  </si>
  <si>
    <t>8 (3452) 56-86-56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</si>
</sst>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8">
      <selection activeCell="I17" sqref="I17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5" t="str">
        <f>"Версия "&amp;GetVersion()</f>
        <v>Версия 2.0</v>
      </c>
      <c r="O2" s="175"/>
      <c r="P2" s="175"/>
      <c r="Q2" s="63"/>
    </row>
    <row r="3" spans="2:17" s="16" customFormat="1" ht="30.75" customHeight="1" thickBot="1">
      <c r="B3" s="62"/>
      <c r="C3" s="176" t="s">
        <v>151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9" t="s">
        <v>157</v>
      </c>
      <c r="E29" s="169"/>
      <c r="F29" s="169"/>
      <c r="G29" s="169"/>
      <c r="H29" s="169"/>
      <c r="I29" s="169"/>
      <c r="J29" s="179"/>
      <c r="K29" s="179"/>
      <c r="L29" s="179"/>
      <c r="M29" s="21"/>
      <c r="N29" s="21"/>
      <c r="O29" s="87"/>
      <c r="P29" s="88"/>
      <c r="Q29" s="18"/>
    </row>
    <row r="30" spans="2:17" ht="18" customHeight="1">
      <c r="B30" s="18"/>
      <c r="C30" s="20"/>
      <c r="D30" s="171" t="s">
        <v>158</v>
      </c>
      <c r="E30" s="180"/>
      <c r="F30" s="181" t="s">
        <v>168</v>
      </c>
      <c r="G30" s="182"/>
      <c r="H30" s="182"/>
      <c r="I30" s="182"/>
      <c r="J30" s="182"/>
      <c r="K30" s="182"/>
      <c r="L30" s="183"/>
      <c r="M30" s="21"/>
      <c r="N30" s="21"/>
      <c r="O30" s="87"/>
      <c r="P30" s="88"/>
      <c r="Q30" s="18"/>
    </row>
    <row r="31" spans="2:17" ht="18" customHeight="1">
      <c r="B31" s="18"/>
      <c r="C31" s="20"/>
      <c r="D31" s="171" t="s">
        <v>159</v>
      </c>
      <c r="E31" s="180"/>
      <c r="F31" s="184" t="s">
        <v>172</v>
      </c>
      <c r="G31" s="185"/>
      <c r="H31" s="185"/>
      <c r="I31" s="185"/>
      <c r="J31" s="185"/>
      <c r="K31" s="185"/>
      <c r="L31" s="186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4" t="s">
        <v>117</v>
      </c>
      <c r="E32" s="165"/>
      <c r="F32" s="166" t="s">
        <v>118</v>
      </c>
      <c r="G32" s="167"/>
      <c r="H32" s="167"/>
      <c r="I32" s="167"/>
      <c r="J32" s="167"/>
      <c r="K32" s="167"/>
      <c r="L32" s="168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9" t="s">
        <v>119</v>
      </c>
      <c r="E34" s="169"/>
      <c r="F34" s="169"/>
      <c r="G34" s="169"/>
      <c r="H34" s="169"/>
      <c r="I34" s="169"/>
      <c r="J34" s="170"/>
      <c r="K34" s="170"/>
      <c r="L34" s="170"/>
      <c r="M34" s="21"/>
      <c r="N34" s="21"/>
      <c r="O34" s="87"/>
      <c r="P34" s="88"/>
      <c r="Q34" s="18"/>
    </row>
    <row r="35" spans="2:17" ht="15" customHeight="1">
      <c r="B35" s="18"/>
      <c r="C35" s="20"/>
      <c r="D35" s="171" t="s">
        <v>160</v>
      </c>
      <c r="E35" s="172"/>
      <c r="F35" s="156" t="s">
        <v>169</v>
      </c>
      <c r="G35" s="156"/>
      <c r="H35" s="156"/>
      <c r="I35" s="156"/>
      <c r="J35" s="156"/>
      <c r="K35" s="156"/>
      <c r="L35" s="157"/>
      <c r="M35" s="20"/>
      <c r="N35" s="21"/>
      <c r="O35" s="87"/>
      <c r="P35" s="88"/>
      <c r="Q35" s="18"/>
    </row>
    <row r="36" spans="2:17" ht="15" customHeight="1">
      <c r="B36" s="18"/>
      <c r="C36" s="20"/>
      <c r="D36" s="171" t="s">
        <v>158</v>
      </c>
      <c r="E36" s="172"/>
      <c r="F36" s="173" t="s">
        <v>170</v>
      </c>
      <c r="G36" s="173"/>
      <c r="H36" s="173"/>
      <c r="I36" s="173"/>
      <c r="J36" s="173"/>
      <c r="K36" s="173"/>
      <c r="L36" s="174"/>
      <c r="M36" s="20"/>
      <c r="N36" s="21"/>
      <c r="O36" s="87"/>
      <c r="P36" s="88"/>
      <c r="Q36" s="18"/>
    </row>
    <row r="37" spans="2:17" ht="15" customHeight="1">
      <c r="B37" s="18"/>
      <c r="C37" s="20"/>
      <c r="D37" s="153" t="s">
        <v>159</v>
      </c>
      <c r="E37" s="154"/>
      <c r="F37" s="155"/>
      <c r="G37" s="156"/>
      <c r="H37" s="156"/>
      <c r="I37" s="156"/>
      <c r="J37" s="156"/>
      <c r="K37" s="156"/>
      <c r="L37" s="157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8" t="s">
        <v>117</v>
      </c>
      <c r="E38" s="159"/>
      <c r="F38" s="160" t="s">
        <v>171</v>
      </c>
      <c r="G38" s="161"/>
      <c r="H38" s="161"/>
      <c r="I38" s="161"/>
      <c r="J38" s="161"/>
      <c r="K38" s="161"/>
      <c r="L38" s="162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47">
      <selection activeCell="R12" sqref="R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2018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107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407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8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9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0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1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2" t="s">
        <v>21</v>
      </c>
      <c r="F19" s="193"/>
      <c r="G19" s="113" t="s">
        <v>667</v>
      </c>
      <c r="H19" s="100"/>
    </row>
    <row r="20" spans="1:8" ht="30" customHeight="1">
      <c r="A20" s="32"/>
      <c r="D20" s="92"/>
      <c r="E20" s="202" t="s">
        <v>22</v>
      </c>
      <c r="F20" s="203"/>
      <c r="G20" s="114" t="s">
        <v>668</v>
      </c>
      <c r="H20" s="100"/>
    </row>
    <row r="21" spans="1:8" ht="21" customHeight="1">
      <c r="A21" s="32"/>
      <c r="D21" s="92"/>
      <c r="E21" s="204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4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4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4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5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5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5"/>
      <c r="F27" s="33" t="s">
        <v>150</v>
      </c>
      <c r="G27" s="115" t="s">
        <v>679</v>
      </c>
      <c r="H27" s="101"/>
    </row>
    <row r="28" spans="1:8" ht="21" customHeight="1" thickBot="1">
      <c r="A28" s="32"/>
      <c r="B28" s="5"/>
      <c r="D28" s="93"/>
      <c r="E28" s="206"/>
      <c r="F28" s="112" t="s">
        <v>28</v>
      </c>
      <c r="G28" s="116" t="s">
        <v>678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9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4" sqref="T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1.625" style="49" customWidth="1"/>
    <col min="13" max="13" width="10.00390625" style="49" customWidth="1"/>
    <col min="14" max="14" width="8.75390625" style="49" customWidth="1"/>
    <col min="15" max="15" width="10.00390625" style="49" customWidth="1"/>
    <col min="16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2019 года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140"/>
    </row>
    <row r="11" spans="3:24" s="50" customFormat="1" ht="15" customHeight="1" thickBot="1">
      <c r="C11" s="134"/>
      <c r="D11" s="219" t="str">
        <f>"ОРГАНИЗАЦИЯ: "&amp;IF(org="","Не определено",org)</f>
        <v>ОРГАНИЗАЦИЯ: ООО "Агентство Интеллект-Сервис"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1" t="s">
        <v>29</v>
      </c>
      <c r="E13" s="21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22" t="s">
        <v>137</v>
      </c>
      <c r="X13" s="141"/>
    </row>
    <row r="14" spans="3:24" ht="17.25" customHeight="1">
      <c r="C14" s="133"/>
      <c r="D14" s="212"/>
      <c r="E14" s="214"/>
      <c r="F14" s="214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23"/>
      <c r="X14" s="141"/>
    </row>
    <row r="15" spans="3:24" ht="60" customHeight="1">
      <c r="C15" s="133"/>
      <c r="D15" s="212"/>
      <c r="E15" s="214"/>
      <c r="F15" s="21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23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7" t="str">
        <f>IF(prd2="","Не определено",prd2)</f>
        <v>Год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5106.401000000001</v>
      </c>
      <c r="G20" s="48">
        <f t="shared" si="0"/>
        <v>1091.6770000000001</v>
      </c>
      <c r="H20" s="48">
        <f t="shared" si="0"/>
        <v>566.385</v>
      </c>
      <c r="I20" s="48">
        <f t="shared" si="0"/>
        <v>0</v>
      </c>
      <c r="J20" s="48">
        <f t="shared" si="0"/>
        <v>525.292</v>
      </c>
      <c r="K20" s="48">
        <f t="shared" si="0"/>
        <v>0</v>
      </c>
      <c r="L20" s="48">
        <f t="shared" si="0"/>
        <v>4014.724</v>
      </c>
      <c r="M20" s="48">
        <f t="shared" si="0"/>
        <v>1787.5690000000002</v>
      </c>
      <c r="N20" s="48">
        <f t="shared" si="0"/>
        <v>0</v>
      </c>
      <c r="O20" s="48">
        <f t="shared" si="0"/>
        <v>2227.1549999999997</v>
      </c>
      <c r="P20" s="48">
        <f t="shared" si="0"/>
        <v>0</v>
      </c>
      <c r="Q20" s="48">
        <f>IF(G20=0,0,T20/G20)</f>
        <v>2.5808426343936897</v>
      </c>
      <c r="R20" s="48">
        <f>IF(L20=0,0,U20/L20)</f>
        <v>2.6121337623831673</v>
      </c>
      <c r="S20" s="48">
        <f>SUM(S21:S24)</f>
        <v>13304.442651637</v>
      </c>
      <c r="T20" s="48">
        <f>SUM(T21:T24)</f>
        <v>2817.446544587</v>
      </c>
      <c r="U20" s="48">
        <f>SUM(U21:U24)</f>
        <v>10486.99610705</v>
      </c>
      <c r="V20" s="48">
        <f>SUM(V21:V24)</f>
        <v>0</v>
      </c>
      <c r="W20" s="131">
        <f>SUM(W21:W24)</f>
        <v>13304.442651637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5095.194</v>
      </c>
      <c r="G22" s="48">
        <f>H22+I22+J22+K22</f>
        <v>1080.47</v>
      </c>
      <c r="H22" s="56">
        <v>566.385</v>
      </c>
      <c r="I22" s="56">
        <v>0</v>
      </c>
      <c r="J22" s="56">
        <v>514.085</v>
      </c>
      <c r="K22" s="56">
        <v>0</v>
      </c>
      <c r="L22" s="48">
        <f>M22+N22+O22+P22</f>
        <v>4014.724</v>
      </c>
      <c r="M22" s="152">
        <v>1787.5690000000002</v>
      </c>
      <c r="N22" s="56">
        <v>0</v>
      </c>
      <c r="O22" s="152">
        <v>2227.1549999999997</v>
      </c>
      <c r="P22" s="56">
        <v>0</v>
      </c>
      <c r="Q22" s="56">
        <v>2.5834063899876902</v>
      </c>
      <c r="R22" s="56">
        <v>2.6121337623831673</v>
      </c>
      <c r="S22" s="48">
        <f>T22+U22</f>
        <v>13278.28920924</v>
      </c>
      <c r="T22" s="56">
        <v>2791.29310219</v>
      </c>
      <c r="U22" s="56">
        <v>10486.99610705</v>
      </c>
      <c r="V22" s="56"/>
      <c r="W22" s="57">
        <f>S22-V22</f>
        <v>13278.28920924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11.207</v>
      </c>
      <c r="G23" s="48">
        <f>H23+I23+J23+K23</f>
        <v>11.207</v>
      </c>
      <c r="H23" s="56">
        <v>0</v>
      </c>
      <c r="I23" s="56">
        <v>0</v>
      </c>
      <c r="J23" s="56">
        <v>11.207</v>
      </c>
      <c r="K23" s="56">
        <v>0</v>
      </c>
      <c r="L23" s="48">
        <f>M23+N23+O23+P23</f>
        <v>0</v>
      </c>
      <c r="M23" s="56"/>
      <c r="N23" s="56"/>
      <c r="O23" s="56"/>
      <c r="P23" s="56"/>
      <c r="Q23" s="56">
        <v>2.3676652065673243</v>
      </c>
      <c r="R23" s="56"/>
      <c r="S23" s="48">
        <f>T23+U23</f>
        <v>26.153442397</v>
      </c>
      <c r="T23" s="152">
        <v>26.153442397</v>
      </c>
      <c r="U23" s="56"/>
      <c r="V23" s="56"/>
      <c r="W23" s="57">
        <f>S23-V23</f>
        <v>26.153442397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2020-01-20T05:04:19Z</cp:lastPrinted>
  <dcterms:created xsi:type="dcterms:W3CDTF">2009-01-25T23:42:29Z</dcterms:created>
  <dcterms:modified xsi:type="dcterms:W3CDTF">2020-01-31T11:03:11Z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