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75" windowWidth="15585" windowHeight="11700" tabRatio="489" firstSheet="3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передача'!$G$120:$J$120</definedName>
    <definedName name="POWER_TOTAL_DISBALANCE">'46 - передача'!$F$120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<sst xmlns="http://schemas.openxmlformats.org/spreadsheetml/2006/main" count="7844" uniqueCount="838">
  <si>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</si>
  <si>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</si>
  <si>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</si>
  <si>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</si>
  <si>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</si>
  <si>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</si>
  <si>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</si>
  <si>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</si>
  <si>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</si>
  <si>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</si>
  <si>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</si>
  <si>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</si>
  <si>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</si>
  <si>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</si>
  <si>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</si>
  <si>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</si>
  <si>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</si>
  <si>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</si>
  <si>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</si>
  <si>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</si>
  <si>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</si>
  <si>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</si>
  <si>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</si>
  <si>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</si>
  <si>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</si>
  <si>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</si>
  <si>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</si>
  <si>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</si>
  <si>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</si>
  <si>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</si>
  <si>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</si>
  <si>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</si>
  <si>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</si>
  <si>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</si>
  <si>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</si>
  <si>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</si>
  <si>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</si>
  <si>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</si>
  <si>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</si>
  <si>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</si>
  <si>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</si>
  <si>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</si>
  <si>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</si>
  <si>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</si>
  <si>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</si>
  <si>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</si>
  <si>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</si>
  <si>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</si>
  <si>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</si>
  <si>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</si>
  <si>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</si>
  <si>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</si>
  <si>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</si>
  <si>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</si>
  <si>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</si>
  <si>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</si>
  <si>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</si>
  <si>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</si>
  <si>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</si>
  <si>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</si>
  <si>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</si>
  <si>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</si>
  <si>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</si>
  <si>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</si>
  <si>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</si>
  <si>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</si>
  <si>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</si>
  <si>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</si>
  <si>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</si>
  <si>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</si>
  <si>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</si>
  <si>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</si>
  <si>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</si>
  <si>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</si>
  <si>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</si>
  <si>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</si>
  <si>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</si>
  <si>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</si>
  <si>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</si>
  <si>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</si>
  <si>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</si>
  <si>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</si>
  <si>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</si>
  <si>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</si>
  <si>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</si>
  <si>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</si>
  <si>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</si>
  <si>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</si>
  <si>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</si>
  <si>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</si>
  <si>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</si>
  <si>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</si>
  <si>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</si>
  <si>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</si>
  <si>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</si>
  <si>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</si>
  <si>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</si>
  <si>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</si>
  <si>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</si>
  <si>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</si>
  <si>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</si>
  <si>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</si>
  <si>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</si>
  <si>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</si>
  <si>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</si>
  <si>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</si>
  <si>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</si>
  <si>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</si>
  <si>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</si>
  <si>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</si>
  <si>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</si>
  <si>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</si>
  <si>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</si>
  <si>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</si>
  <si>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</si>
  <si>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</si>
  <si>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</si>
  <si>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</si>
  <si>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</si>
  <si>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</si>
  <si>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</si>
  <si>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</si>
  <si>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</si>
  <si>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</si>
  <si>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</si>
  <si>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</si>
  <si>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</si>
  <si>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</si>
  <si>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</si>
  <si>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</si>
  <si>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</si>
  <si>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</si>
  <si>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</si>
  <si>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</si>
  <si>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</si>
  <si>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</si>
  <si>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</si>
  <si>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</si>
  <si>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</si>
  <si>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</si>
  <si>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</si>
  <si>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</si>
  <si>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</si>
  <si>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</si>
  <si>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</si>
  <si>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</si>
  <si>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</si>
  <si>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</si>
  <si>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</si>
  <si>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</si>
  <si>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</si>
  <si>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</si>
  <si>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</si>
  <si>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</si>
  <si>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</si>
  <si>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</si>
  <si>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</si>
  <si>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</si>
  <si>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</si>
  <si>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</si>
  <si>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</si>
  <si>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</si>
  <si>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</si>
  <si>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</si>
  <si>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</si>
  <si>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</si>
  <si>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</si>
  <si>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</si>
  <si>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</si>
  <si>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</si>
  <si>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</si>
  <si>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</si>
  <si>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</si>
  <si>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</si>
  <si>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</si>
  <si>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</si>
  <si>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</si>
  <si>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</si>
  <si>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</si>
  <si>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</si>
  <si>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</si>
  <si>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</si>
  <si>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</si>
  <si>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</si>
  <si>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</si>
  <si>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</si>
  <si>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</si>
  <si>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</si>
  <si>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</si>
  <si>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</si>
  <si>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</si>
  <si>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</si>
  <si>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</si>
  <si>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</si>
  <si>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</si>
  <si>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</si>
  <si>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</si>
  <si>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</si>
  <si>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</si>
  <si>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</si>
  <si>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</si>
  <si>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</si>
  <si>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</si>
  <si>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</si>
  <si>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</si>
  <si>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</si>
  <si>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</si>
  <si>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</si>
  <si>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</si>
  <si>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</si>
  <si>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</si>
  <si>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</si>
  <si>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</si>
  <si>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</si>
  <si>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</si>
  <si>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</si>
  <si>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</si>
  <si>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</si>
  <si>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</si>
  <si>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</si>
  <si>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</si>
  <si>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</si>
  <si>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</si>
  <si>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</si>
  <si>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</si>
  <si>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</si>
  <si>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</si>
  <si>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</si>
  <si>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</si>
  <si>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</si>
  <si>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</si>
  <si>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</si>
  <si>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</si>
  <si>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</si>
  <si>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</si>
  <si>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</si>
  <si>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</si>
  <si>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</si>
  <si>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</si>
  <si>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</si>
  <si>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</si>
  <si>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</si>
  <si>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</si>
  <si>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</si>
  <si>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</si>
  <si>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</si>
  <si>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</si>
  <si>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</si>
  <si>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</si>
  <si>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</si>
  <si>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</si>
  <si>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</si>
  <si>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</si>
  <si>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</si>
  <si>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</si>
  <si>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</si>
  <si>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</si>
  <si>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</si>
  <si>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</si>
  <si>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</si>
  <si>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</si>
  <si>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</si>
  <si>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</si>
  <si>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</si>
  <si>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</si>
  <si>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</si>
  <si>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</si>
  <si>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</si>
  <si>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</si>
  <si>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</si>
  <si>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</si>
  <si>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</si>
  <si>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</si>
  <si>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</si>
  <si>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</si>
  <si>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</si>
  <si>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</si>
  <si>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</si>
  <si>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</si>
  <si>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</si>
  <si>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</si>
  <si>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</si>
  <si>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</si>
  <si>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</si>
  <si>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</si>
  <si>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</si>
  <si>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</si>
  <si>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</si>
  <si>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</si>
  <si>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</si>
  <si>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</si>
  <si>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</si>
  <si>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</si>
  <si>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</si>
  <si>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</si>
  <si>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</si>
  <si>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</si>
  <si>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</si>
  <si>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</si>
  <si>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</si>
  <si>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</si>
  <si>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</si>
  <si>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</si>
  <si>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</si>
  <si>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</si>
  <si>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</si>
  <si>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</si>
  <si>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</si>
  <si>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</si>
  <si>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</si>
  <si>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</si>
  <si>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</si>
  <si>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</si>
  <si>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</si>
  <si>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</si>
  <si>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</si>
  <si>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</si>
  <si>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</si>
  <si>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</si>
  <si>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</si>
  <si>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</si>
  <si>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</si>
  <si>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</si>
  <si>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</si>
  <si>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</si>
  <si>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</si>
  <si>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</si>
  <si>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</si>
  <si>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</si>
  <si>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</si>
  <si>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</si>
  <si>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</si>
  <si>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</si>
  <si>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</si>
  <si>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</si>
  <si>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</si>
  <si>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</si>
  <si>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</si>
  <si>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</si>
  <si>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</si>
  <si>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</si>
  <si>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</si>
  <si>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</si>
  <si>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</si>
  <si>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</si>
  <si>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</si>
  <si>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</si>
  <si>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</si>
  <si>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</si>
  <si>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</si>
  <si>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</si>
  <si>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</si>
  <si>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</si>
  <si>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</si>
  <si>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</si>
  <si>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</si>
  <si>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</si>
  <si>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</si>
  <si>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</si>
  <si>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</si>
  <si>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</si>
  <si>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</si>
  <si>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</si>
  <si>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</si>
  <si>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</si>
  <si>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</si>
  <si>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</si>
  <si>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</si>
  <si>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</si>
  <si>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</si>
  <si>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</si>
  <si>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</si>
  <si>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</si>
  <si>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</si>
  <si>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</si>
  <si>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</si>
  <si>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</si>
  <si>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</si>
  <si>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</si>
  <si>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</si>
  <si>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</si>
  <si>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</si>
  <si>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</si>
  <si>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</si>
  <si>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</si>
  <si>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</si>
  <si>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</si>
  <si>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</si>
  <si>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</si>
  <si>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</si>
  <si>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</si>
  <si>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</si>
  <si>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</si>
  <si>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</si>
  <si>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</si>
  <si>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</si>
  <si>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</si>
  <si>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</si>
  <si>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</si>
  <si>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</si>
  <si>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</si>
  <si>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</si>
  <si>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</si>
  <si>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</si>
  <si>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</si>
  <si>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</si>
  <si>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</si>
  <si>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</si>
  <si>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</si>
  <si>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</si>
  <si>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</si>
  <si>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</si>
  <si>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</si>
  <si>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</si>
  <si>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</si>
  <si>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</si>
  <si>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</si>
  <si>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</si>
  <si>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</si>
  <si>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</si>
  <si>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</si>
  <si>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</si>
  <si>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</si>
  <si>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</si>
  <si>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</si>
  <si>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</si>
  <si>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</si>
  <si>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</si>
  <si>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</si>
  <si>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</si>
  <si>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</si>
  <si>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</si>
  <si>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</si>
  <si>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</si>
  <si>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</si>
  <si>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</si>
  <si>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</si>
  <si>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</si>
  <si>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</si>
  <si>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</si>
  <si>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</si>
  <si>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</si>
  <si>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</si>
  <si>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</si>
  <si>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</si>
  <si>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</si>
  <si>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</si>
  <si>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</si>
  <si>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</si>
  <si>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</si>
  <si>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</si>
  <si>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</si>
  <si>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</si>
  <si>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</si>
  <si>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</si>
  <si>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</si>
  <si>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</si>
  <si>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</si>
  <si>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</si>
  <si>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</si>
  <si>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</si>
  <si>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</si>
  <si>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</si>
  <si>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</si>
  <si>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</si>
  <si>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</si>
  <si>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</si>
  <si>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</si>
  <si>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</si>
  <si>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</si>
  <si>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</si>
  <si>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</si>
  <si>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</si>
  <si>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</si>
  <si>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</si>
  <si>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</si>
  <si>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</si>
  <si>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</si>
  <si>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</si>
  <si>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</si>
  <si>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</si>
  <si>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</si>
  <si>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</si>
  <si>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</si>
  <si>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</si>
  <si>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</si>
  <si>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</si>
  <si>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</si>
  <si>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</si>
  <si>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</si>
  <si>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</si>
  <si>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</si>
  <si>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</si>
  <si>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</si>
  <si>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</si>
  <si>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</si>
  <si>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</si>
  <si>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</si>
  <si>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</si>
  <si>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</si>
  <si>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</si>
  <si>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</si>
  <si>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</si>
  <si>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</si>
  <si>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</si>
  <si>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</si>
  <si>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</si>
  <si>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</si>
  <si>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</si>
  <si>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</si>
  <si>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</si>
  <si>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</si>
  <si>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</si>
  <si>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</si>
  <si>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</si>
  <si>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</si>
  <si>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</si>
  <si>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</si>
  <si>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</si>
  <si>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</si>
  <si>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</si>
  <si>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</si>
  <si>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</si>
  <si>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</si>
  <si>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</si>
  <si>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</si>
  <si>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</si>
  <si>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</si>
  <si>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</si>
  <si>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</si>
  <si>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</si>
  <si>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</si>
  <si>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</si>
  <si>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</si>
  <si>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</si>
  <si>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</si>
  <si>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</si>
  <si>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</si>
  <si>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</si>
  <si>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</si>
  <si>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</si>
  <si>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</si>
  <si>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</si>
  <si>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</si>
  <si>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</si>
  <si>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</si>
  <si>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</si>
  <si>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</si>
  <si>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</si>
  <si>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</si>
  <si>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</si>
  <si>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</si>
  <si>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</si>
  <si>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</si>
  <si>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</si>
  <si>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</si>
  <si>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</si>
  <si>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</si>
  <si>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</si>
  <si>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</si>
  <si>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</si>
  <si>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</si>
  <si>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</si>
  <si>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</si>
  <si>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</si>
  <si>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</si>
  <si>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</si>
  <si>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</si>
  <si>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</si>
  <si>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</si>
  <si>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</si>
  <si>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</si>
  <si>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</si>
  <si>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</si>
  <si>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</si>
  <si>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</si>
  <si>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</si>
  <si>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</si>
  <si>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</si>
  <si>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</si>
  <si>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</si>
  <si>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</si>
  <si>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</si>
  <si>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</si>
  <si>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</si>
  <si>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</si>
  <si>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</si>
  <si>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</si>
  <si>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</si>
  <si>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</si>
  <si>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</si>
  <si>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</si>
  <si>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</si>
  <si>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</si>
  <si>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</si>
  <si>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</si>
  <si>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</si>
  <si>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</si>
  <si>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</si>
  <si>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</si>
  <si>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</si>
  <si>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</si>
  <si>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</si>
  <si>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</si>
  <si>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</si>
  <si>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</si>
  <si>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</si>
  <si>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</si>
  <si>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</si>
  <si>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</si>
  <si>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</si>
  <si>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</si>
  <si>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</si>
  <si>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</si>
  <si>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</si>
  <si>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</si>
  <si>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</si>
  <si>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</si>
  <si>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</si>
  <si>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</si>
  <si>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</si>
  <si>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</si>
  <si>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</si>
  <si>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</si>
  <si>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</si>
  <si>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</si>
  <si>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</si>
  <si>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</si>
  <si>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</si>
  <si>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</si>
  <si>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</si>
  <si>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</si>
  <si>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</si>
  <si>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</si>
  <si>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</si>
  <si>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</si>
  <si>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</si>
  <si>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</si>
  <si>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</si>
  <si>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</si>
  <si>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</si>
  <si>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</si>
  <si>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</si>
  <si>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</si>
  <si>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</si>
  <si>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</si>
  <si>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</si>
  <si>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</si>
  <si>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</si>
  <si>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</si>
  <si>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</si>
  <si>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</si>
  <si>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</si>
  <si>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</si>
  <si>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</si>
  <si>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</si>
  <si>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</si>
  <si>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</si>
  <si>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</si>
  <si>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</si>
  <si>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</si>
  <si>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</si>
  <si>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</si>
  <si>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</si>
  <si>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</si>
  <si>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</si>
  <si>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</si>
  <si>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</si>
  <si>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</si>
  <si>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</si>
  <si>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</si>
  <si>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</si>
  <si>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</si>
  <si>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</si>
  <si>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</si>
  <si>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</si>
  <si>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</si>
  <si>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</si>
  <si>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</si>
  <si>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</si>
  <si>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</si>
  <si>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</si>
  <si>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</si>
  <si>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</si>
  <si>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</si>
  <si>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</si>
  <si>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</si>
  <si>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</si>
  <si>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</si>
  <si>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</si>
  <si>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</si>
  <si>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</si>
  <si>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</si>
  <si>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</si>
  <si>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</si>
  <si>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</si>
  <si>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</si>
  <si>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</si>
  <si>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</si>
  <si>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</si>
  <si>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</si>
  <si>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</si>
  <si>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</si>
  <si>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</si>
  <si>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</si>
  <si>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</si>
  <si>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</si>
  <si>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</si>
  <si>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</si>
  <si>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</si>
  <si>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</si>
  <si>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</si>
  <si>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</si>
  <si>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</si>
  <si>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</si>
  <si>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</si>
  <si>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</si>
  <si>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</si>
  <si>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</si>
  <si>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</si>
  <si>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</si>
  <si>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</si>
  <si>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</si>
  <si>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</si>
  <si>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</si>
  <si>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</si>
  <si>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</si>
  <si>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</si>
  <si>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</si>
  <si>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</si>
  <si>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</si>
  <si>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</si>
  <si>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</si>
  <si>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</si>
  <si>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</si>
  <si>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</si>
  <si>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</si>
  <si>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</si>
  <si>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</si>
  <si>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</si>
  <si>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</si>
  <si>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</si>
  <si>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</si>
  <si>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</si>
  <si>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</si>
  <si>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</si>
  <si>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</si>
  <si>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</si>
  <si>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</si>
  <si>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</si>
  <si>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</si>
  <si>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</si>
  <si>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</si>
  <si>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</si>
  <si>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</si>
  <si>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</si>
  <si>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</si>
  <si>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</si>
  <si>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</si>
  <si>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</si>
  <si>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</si>
  <si>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</si>
  <si>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</si>
  <si>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</si>
  <si>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</si>
  <si>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</si>
  <si>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</si>
  <si>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</si>
  <si>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</si>
  <si>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</si>
  <si>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</si>
  <si>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</si>
  <si>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</si>
  <si>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</si>
  <si>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</si>
  <si>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</si>
  <si>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</si>
  <si>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</si>
  <si>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</si>
  <si>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</si>
  <si>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</si>
  <si>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</si>
  <si>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</si>
  <si>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</si>
  <si>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</si>
  <si>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</si>
  <si>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</si>
  <si>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</si>
  <si>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</si>
  <si>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</si>
  <si>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</si>
  <si>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</si>
  <si>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</si>
  <si>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</si>
  <si>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</si>
  <si>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</si>
  <si>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</si>
  <si>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</si>
  <si>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</si>
  <si>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</si>
  <si>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</si>
  <si>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</si>
  <si>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</si>
  <si>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</si>
  <si>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</si>
  <si>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</si>
  <si>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</si>
  <si>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</si>
  <si>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</si>
  <si>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</si>
  <si>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</si>
  <si>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</si>
  <si>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</si>
  <si>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</si>
  <si>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</si>
  <si>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</si>
  <si>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</si>
  <si>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</si>
  <si>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</si>
  <si>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</si>
  <si>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</si>
  <si>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</si>
  <si>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</si>
  <si>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</si>
  <si>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</si>
  <si>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</si>
  <si>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</si>
  <si>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</si>
  <si>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</si>
  <si>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</si>
  <si>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</si>
  <si>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</si>
  <si>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</si>
  <si>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</si>
  <si>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</si>
  <si>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1.1.1</t>
  </si>
  <si>
    <t>1.1.2</t>
  </si>
  <si>
    <t>ShulginAA@72to.ru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</si>
</sst>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61" applyNumberFormat="1" applyFont="1" applyFill="1" applyBorder="1" applyAlignment="1" applyProtection="1">
      <alignment horizontal="right" vertical="center"/>
      <protection/>
    </xf>
    <xf numFmtId="188" fontId="18" fillId="4" borderId="32" xfId="261" applyNumberFormat="1" applyFont="1" applyFill="1" applyBorder="1" applyAlignment="1" applyProtection="1">
      <alignment horizontal="right" vertical="center"/>
      <protection/>
    </xf>
    <xf numFmtId="188" fontId="18" fillId="4" borderId="31" xfId="261" applyNumberFormat="1" applyFont="1" applyFill="1" applyBorder="1" applyAlignment="1" applyProtection="1">
      <alignment horizontal="right" vertical="center"/>
      <protection/>
    </xf>
    <xf numFmtId="188" fontId="18" fillId="4" borderId="36" xfId="261" applyNumberFormat="1" applyFont="1" applyFill="1" applyBorder="1" applyAlignment="1" applyProtection="1">
      <alignment horizontal="right" vertical="center"/>
      <protection/>
    </xf>
    <xf numFmtId="188" fontId="18" fillId="40" borderId="13" xfId="262" applyNumberFormat="1" applyFont="1" applyFill="1" applyBorder="1" applyAlignment="1" applyProtection="1">
      <alignment vertical="center"/>
      <protection locked="0"/>
    </xf>
    <xf numFmtId="188" fontId="18" fillId="40" borderId="27" xfId="262" applyNumberFormat="1" applyFont="1" applyFill="1" applyBorder="1" applyAlignment="1" applyProtection="1">
      <alignment vertical="center"/>
      <protection locked="0"/>
    </xf>
    <xf numFmtId="188" fontId="18" fillId="4" borderId="27" xfId="261" applyNumberFormat="1" applyFont="1" applyFill="1" applyBorder="1" applyAlignment="1" applyProtection="1">
      <alignment horizontal="right" vertical="center"/>
      <protection/>
    </xf>
    <xf numFmtId="188" fontId="18" fillId="4" borderId="13" xfId="261" applyNumberFormat="1" applyFont="1" applyFill="1" applyBorder="1" applyAlignment="1" applyProtection="1">
      <alignment horizontal="right" vertical="center"/>
      <protection/>
    </xf>
    <xf numFmtId="188" fontId="18" fillId="40" borderId="61" xfId="262" applyNumberFormat="1" applyFont="1" applyFill="1" applyBorder="1" applyAlignment="1" applyProtection="1">
      <alignment vertical="center"/>
      <protection locked="0"/>
    </xf>
    <xf numFmtId="188" fontId="18" fillId="4" borderId="45" xfId="261" applyNumberFormat="1" applyFont="1" applyFill="1" applyBorder="1" applyAlignment="1" applyProtection="1">
      <alignment horizontal="right" vertical="center"/>
      <protection/>
    </xf>
    <xf numFmtId="188" fontId="18" fillId="4" borderId="24" xfId="261" applyNumberFormat="1" applyFont="1" applyFill="1" applyBorder="1" applyAlignment="1" applyProtection="1">
      <alignment horizontal="right" vertical="center"/>
      <protection/>
    </xf>
    <xf numFmtId="188" fontId="18" fillId="4" borderId="28" xfId="261" applyNumberFormat="1" applyFont="1" applyFill="1" applyBorder="1" applyAlignment="1" applyProtection="1">
      <alignment horizontal="right" vertical="center"/>
      <protection/>
    </xf>
    <xf numFmtId="188" fontId="18" fillId="4" borderId="19" xfId="261" applyNumberFormat="1" applyFont="1" applyFill="1" applyBorder="1" applyAlignment="1" applyProtection="1">
      <alignment horizontal="right" vertical="center"/>
      <protection/>
    </xf>
    <xf numFmtId="188" fontId="18" fillId="4" borderId="43" xfId="261" applyNumberFormat="1" applyFont="1" applyFill="1" applyBorder="1" applyAlignment="1" applyProtection="1">
      <alignment horizontal="right" vertical="center"/>
      <protection/>
    </xf>
    <xf numFmtId="188" fontId="18" fillId="4" borderId="61" xfId="261" applyNumberFormat="1" applyFont="1" applyFill="1" applyBorder="1" applyAlignment="1" applyProtection="1">
      <alignment horizontal="right" vertical="center"/>
      <protection/>
    </xf>
    <xf numFmtId="188" fontId="18" fillId="4" borderId="48" xfId="261" applyNumberFormat="1" applyFont="1" applyFill="1" applyBorder="1" applyAlignment="1" applyProtection="1">
      <alignment horizontal="right" vertical="center"/>
      <protection/>
    </xf>
    <xf numFmtId="188" fontId="18" fillId="4" borderId="62" xfId="261" applyNumberFormat="1" applyFont="1" applyFill="1" applyBorder="1" applyAlignment="1" applyProtection="1">
      <alignment horizontal="right" vertical="center"/>
      <protection/>
    </xf>
    <xf numFmtId="188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837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L15" sqref="L15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2021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712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0"/>
  <sheetViews>
    <sheetView showGridLines="0" tabSelected="1" zoomScale="89" zoomScaleNormal="89" zoomScalePageLayoutView="0" workbookViewId="0" topLeftCell="A1">
      <pane xSplit="5" ySplit="15" topLeftCell="G1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24" sqref="J24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2022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11500.64</v>
      </c>
      <c r="G18" s="222">
        <f>SUM(G19,G20,G28,G32)</f>
        <v>9049.048999999999</v>
      </c>
      <c r="H18" s="222">
        <f>SUM(H19,H20,H28,H32)</f>
        <v>0</v>
      </c>
      <c r="I18" s="222">
        <f>SUM(I19,I20,I28,I32)</f>
        <v>2451.5910000000003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9794.595000000001</v>
      </c>
      <c r="G20" s="224">
        <f>SUM(G21:G27)</f>
        <v>7420.768</v>
      </c>
      <c r="H20" s="224">
        <f>SUM(H21:H27)</f>
        <v>0</v>
      </c>
      <c r="I20" s="224">
        <f>SUM(I21:I27)</f>
        <v>2373.827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7698.749</v>
      </c>
      <c r="G22" s="225">
        <v>7420.768</v>
      </c>
      <c r="H22" s="225"/>
      <c r="I22" s="225">
        <v>277.981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94.457</v>
      </c>
      <c r="G23" s="225"/>
      <c r="H23" s="225"/>
      <c r="I23" s="225">
        <v>94.457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1498.7959999999998</v>
      </c>
      <c r="G24" s="225"/>
      <c r="H24" s="225"/>
      <c r="I24" s="225">
        <v>1498.7959999999998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168.651</v>
      </c>
      <c r="G25" s="225"/>
      <c r="H25" s="225"/>
      <c r="I25" s="225">
        <v>168.651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333.942</v>
      </c>
      <c r="G26" s="225"/>
      <c r="H26" s="225"/>
      <c r="I26" s="225">
        <v>333.942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1706.0449999999998</v>
      </c>
      <c r="G28" s="224">
        <f>SUM(G29:G31)</f>
        <v>1628.281</v>
      </c>
      <c r="H28" s="224">
        <f>SUM(H29:H31)</f>
        <v>0</v>
      </c>
      <c r="I28" s="224">
        <f>SUM(I29:I31)</f>
        <v>77.764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1706.0449999999998</v>
      </c>
      <c r="G30" s="225">
        <v>1628.281</v>
      </c>
      <c r="H30" s="225"/>
      <c r="I30" s="225">
        <v>77.764</v>
      </c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7209.929262942379</v>
      </c>
      <c r="G33" s="132"/>
      <c r="H33" s="228">
        <f>H34</f>
        <v>0</v>
      </c>
      <c r="I33" s="228">
        <f>I34+I35</f>
        <v>4043.772327375362</v>
      </c>
      <c r="J33" s="227">
        <f>J34+J35+J36</f>
        <v>3166.156935567017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4043.772327375362</v>
      </c>
      <c r="G34" s="132"/>
      <c r="H34" s="225"/>
      <c r="I34" s="225">
        <f>G18-G38-G62</f>
        <v>4043.772327375362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3166.156935567017</v>
      </c>
      <c r="G36" s="133"/>
      <c r="H36" s="133"/>
      <c r="I36" s="133"/>
      <c r="J36" s="229">
        <f>I34+I18-I38-I62</f>
        <v>3166.156935567017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11120.967999999999</v>
      </c>
      <c r="G38" s="228">
        <f>SUM(G39,G44,G50,G53,G56)</f>
        <v>4922.334</v>
      </c>
      <c r="H38" s="228">
        <f>SUM(H39,H44,H50,H53,H56)</f>
        <v>0</v>
      </c>
      <c r="I38" s="228">
        <f>SUM(I39,I44,I50,I53,I56)</f>
        <v>3192.073</v>
      </c>
      <c r="J38" s="227">
        <f>SUM(J39,J44,J50,J53,J56)</f>
        <v>3006.5609999999997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6025.5</v>
      </c>
      <c r="G39" s="224">
        <f>SUM(G40:G43)</f>
        <v>984.185</v>
      </c>
      <c r="H39" s="224">
        <f>SUM(H40:H43)</f>
        <v>0</v>
      </c>
      <c r="I39" s="224">
        <f>SUM(I40:I43)</f>
        <v>2034.754</v>
      </c>
      <c r="J39" s="227">
        <f>SUM(J40:J43)</f>
        <v>3006.5609999999997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5397.442999999999</v>
      </c>
      <c r="G41" s="225">
        <v>984.185</v>
      </c>
      <c r="H41" s="225"/>
      <c r="I41" s="225">
        <v>1544.791</v>
      </c>
      <c r="J41" s="226">
        <v>2868.4669999999996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628.057</v>
      </c>
      <c r="G42" s="225">
        <v>0</v>
      </c>
      <c r="H42" s="225"/>
      <c r="I42" s="225">
        <v>489.963</v>
      </c>
      <c r="J42" s="226">
        <v>138.094</v>
      </c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4">
        <f>SUM(G44:J44)</f>
        <v>5095.468</v>
      </c>
      <c r="G44" s="224">
        <f>SUM(G45:G49)</f>
        <v>3938.149</v>
      </c>
      <c r="H44" s="224">
        <f>SUM(H45:H49)</f>
        <v>0</v>
      </c>
      <c r="I44" s="224">
        <f>SUM(I45:I49)</f>
        <v>1157.319</v>
      </c>
      <c r="J44" s="227">
        <f>SUM(J45:J49)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8" t="s">
        <v>823</v>
      </c>
      <c r="D46" s="111" t="s">
        <v>832</v>
      </c>
      <c r="E46" s="153" t="s">
        <v>719</v>
      </c>
      <c r="F46" s="224">
        <f>SUM(G46:J46)</f>
        <v>4731.297</v>
      </c>
      <c r="G46" s="225">
        <v>3938.149</v>
      </c>
      <c r="H46" s="225"/>
      <c r="I46" s="225">
        <v>793.148</v>
      </c>
      <c r="J46" s="226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833</v>
      </c>
      <c r="E47" s="153" t="s">
        <v>504</v>
      </c>
      <c r="F47" s="224">
        <f>SUM(G47:J47)</f>
        <v>14.905</v>
      </c>
      <c r="G47" s="225"/>
      <c r="H47" s="225"/>
      <c r="I47" s="225">
        <v>14.905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834</v>
      </c>
      <c r="E48" s="153" t="s">
        <v>702</v>
      </c>
      <c r="F48" s="224">
        <f>SUM(G48:J48)</f>
        <v>349.266</v>
      </c>
      <c r="G48" s="225"/>
      <c r="H48" s="225"/>
      <c r="I48" s="225">
        <v>349.266</v>
      </c>
      <c r="J48" s="226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24">
        <f>SUM(G50:J50)</f>
        <v>0</v>
      </c>
      <c r="G50" s="224">
        <f>SUM(G51:G52)</f>
        <v>0</v>
      </c>
      <c r="H50" s="224">
        <f>SUM(H51:H52)</f>
        <v>0</v>
      </c>
      <c r="I50" s="224">
        <f>SUM(I51:I52)</f>
        <v>0</v>
      </c>
      <c r="J50" s="227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8">
        <f>SUM(G53:J53)</f>
        <v>0</v>
      </c>
      <c r="G53" s="228">
        <f>SUM(G54:G55)</f>
        <v>0</v>
      </c>
      <c r="H53" s="228">
        <f>SUM(H54:H55)</f>
        <v>0</v>
      </c>
      <c r="I53" s="228">
        <f>SUM(I54:I55)</f>
        <v>0</v>
      </c>
      <c r="J53" s="227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24">
        <f>SUM(G56:J56)</f>
        <v>0</v>
      </c>
      <c r="G56" s="224">
        <f>SUM(G57:G58)</f>
        <v>0</v>
      </c>
      <c r="H56" s="224">
        <f>SUM(H57:H58)</f>
        <v>0</v>
      </c>
      <c r="I56" s="224">
        <f>SUM(I57:I58)</f>
        <v>0</v>
      </c>
      <c r="J56" s="227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24">
        <f>SUM(G59:I59)</f>
        <v>7209.929262942379</v>
      </c>
      <c r="G59" s="228">
        <f>SUM(G34:J34)</f>
        <v>4043.772327375362</v>
      </c>
      <c r="H59" s="228">
        <f>SUM(G35:J35)</f>
        <v>0</v>
      </c>
      <c r="I59" s="228">
        <f>SUM(G36:J36)</f>
        <v>3166.156935567017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24">
        <f>SUM(G60:J60)</f>
        <v>0</v>
      </c>
      <c r="G60" s="225"/>
      <c r="H60" s="225"/>
      <c r="I60" s="225"/>
      <c r="J60" s="226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24">
        <f aca="true" t="shared" si="0" ref="F62:F68">SUM(G62:J62)</f>
        <v>379.67199999999946</v>
      </c>
      <c r="G62" s="228">
        <f>SUM(G63:G64)</f>
        <v>82.94267262463741</v>
      </c>
      <c r="H62" s="228">
        <f>SUM(H63:H64)</f>
        <v>0</v>
      </c>
      <c r="I62" s="228">
        <f>SUM(I63:I64)</f>
        <v>137.1333918083451</v>
      </c>
      <c r="J62" s="227">
        <f>SUM(J63:J64)</f>
        <v>159.595935567017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24">
        <f t="shared" si="0"/>
        <v>0</v>
      </c>
      <c r="G63" s="225"/>
      <c r="H63" s="225"/>
      <c r="I63" s="225"/>
      <c r="J63" s="226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24">
        <f t="shared" si="0"/>
        <v>379.67199999999946</v>
      </c>
      <c r="G64" s="225">
        <v>82.94267262463741</v>
      </c>
      <c r="H64" s="225"/>
      <c r="I64" s="225">
        <v>137.1333918083451</v>
      </c>
      <c r="J64" s="226">
        <v>159.595935567017</v>
      </c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30">
        <f t="shared" si="0"/>
        <v>5.258016244624741E-13</v>
      </c>
      <c r="G68" s="231">
        <f>G18-G38-G59-G60-G62+G66-G67</f>
        <v>4.263256414560601E-14</v>
      </c>
      <c r="H68" s="231">
        <f>H18+H33-H38-H59-H60-H62+H66-H67</f>
        <v>0</v>
      </c>
      <c r="I68" s="231">
        <f>I18+I33-I38-I59-I60-I62+I66-I67</f>
        <v>0</v>
      </c>
      <c r="J68" s="232">
        <f>J18+J33-J38-J60-J62+J66-J67</f>
        <v>4.831690603168681E-13</v>
      </c>
      <c r="K68" s="104"/>
    </row>
    <row r="69" spans="1:11" ht="18" customHeight="1" thickBot="1">
      <c r="A69" s="127"/>
      <c r="B69" s="128"/>
      <c r="C69" s="103"/>
      <c r="D69" s="275" t="s">
        <v>158</v>
      </c>
      <c r="E69" s="276"/>
      <c r="F69" s="276"/>
      <c r="G69" s="276"/>
      <c r="H69" s="276"/>
      <c r="I69" s="276"/>
      <c r="J69" s="277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21">
        <f>SUM(G70:J70)</f>
        <v>20.721873873873875</v>
      </c>
      <c r="G70" s="222">
        <f>SUM(G71,G72,G80,G84)</f>
        <v>16.304592792792793</v>
      </c>
      <c r="H70" s="222">
        <f>SUM(H71,H72,H80,H84)</f>
        <v>0</v>
      </c>
      <c r="I70" s="222">
        <f>SUM(I71,I72,I80,I84)</f>
        <v>4.4172810810810805</v>
      </c>
      <c r="J70" s="223">
        <f>SUM(J71,J72,J80,J84)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24">
        <f>SUM(G71:J71)</f>
        <v>0</v>
      </c>
      <c r="G71" s="225"/>
      <c r="H71" s="225"/>
      <c r="I71" s="225"/>
      <c r="J71" s="226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24">
        <f>SUM(G72:J72)</f>
        <v>17.64791891891892</v>
      </c>
      <c r="G72" s="224">
        <f>SUM(G73:G79)</f>
        <v>13.370753153153153</v>
      </c>
      <c r="H72" s="224">
        <f>SUM(H73:H79)</f>
        <v>0</v>
      </c>
      <c r="I72" s="224">
        <f>SUM(I73:I79)</f>
        <v>4.277165765765766</v>
      </c>
      <c r="J72" s="227">
        <f>SUM(J73:J79)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9" t="s">
        <v>823</v>
      </c>
      <c r="D74" s="111" t="s">
        <v>824</v>
      </c>
      <c r="E74" s="220" t="str">
        <f>IF('46 - передача'!$E$22="","",'46 - передача'!$E$22)</f>
        <v>АО "Россети Тюмень"</v>
      </c>
      <c r="F74" s="224">
        <f>SUM(G74:J74)</f>
        <v>13.87161981981982</v>
      </c>
      <c r="G74" s="225">
        <f>G22/555</f>
        <v>13.370753153153153</v>
      </c>
      <c r="H74" s="225">
        <f>H22/555</f>
        <v>0</v>
      </c>
      <c r="I74" s="225">
        <f>I22/555</f>
        <v>0.5008666666666667</v>
      </c>
      <c r="J74" s="225">
        <f>J22/555</f>
        <v>0</v>
      </c>
      <c r="K74" s="149"/>
    </row>
    <row r="75" spans="1:11" s="172" customFormat="1" ht="15" customHeight="1">
      <c r="A75" s="147"/>
      <c r="B75" s="129"/>
      <c r="C75" s="219" t="s">
        <v>823</v>
      </c>
      <c r="D75" s="111" t="s">
        <v>825</v>
      </c>
      <c r="E75" s="220" t="str">
        <f>IF('46 - передача'!$E$23="","",'46 - передача'!$E$23)</f>
        <v>ООО "Ремэнергостройсервис"</v>
      </c>
      <c r="F75" s="224">
        <f>SUM(G75:J75)</f>
        <v>0.17019279279279279</v>
      </c>
      <c r="G75" s="225">
        <f>G23/555</f>
        <v>0</v>
      </c>
      <c r="H75" s="225">
        <f>H23/555</f>
        <v>0</v>
      </c>
      <c r="I75" s="225">
        <f>I23/555</f>
        <v>0.17019279279279279</v>
      </c>
      <c r="J75" s="225">
        <f>J23/555</f>
        <v>0</v>
      </c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826</v>
      </c>
      <c r="E76" s="220" t="str">
        <f>IF('46 - передача'!$E$24="","",'46 - передача'!$E$24)</f>
        <v>АО "СУЭНКО"</v>
      </c>
      <c r="F76" s="224">
        <f>SUM(G76:J76)</f>
        <v>2.700533333333333</v>
      </c>
      <c r="G76" s="225">
        <f>G24/555</f>
        <v>0</v>
      </c>
      <c r="H76" s="225">
        <f>H24/555</f>
        <v>0</v>
      </c>
      <c r="I76" s="225">
        <f>I24/555</f>
        <v>2.700533333333333</v>
      </c>
      <c r="J76" s="225">
        <f>J24/555</f>
        <v>0</v>
      </c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827</v>
      </c>
      <c r="E77" s="220" t="str">
        <f>IF('46 - передача'!$E$25="","",'46 - передача'!$E$25)</f>
        <v>ООО "Дорстрой"</v>
      </c>
      <c r="F77" s="224">
        <f>SUM(G77:J77)</f>
        <v>0.3038756756756757</v>
      </c>
      <c r="G77" s="225">
        <f>G25/555</f>
        <v>0</v>
      </c>
      <c r="H77" s="225">
        <f>H25/555</f>
        <v>0</v>
      </c>
      <c r="I77" s="225">
        <f>I25/555</f>
        <v>0.3038756756756757</v>
      </c>
      <c r="J77" s="225">
        <f>J25/555</f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828</v>
      </c>
      <c r="E78" s="220" t="str">
        <f>IF('46 - передача'!$E$26="","",'46 - передача'!$E$26)</f>
        <v>ООО "Газпром энерго"</v>
      </c>
      <c r="F78" s="224">
        <f>SUM(G78:J78)</f>
        <v>0.6016972972972973</v>
      </c>
      <c r="G78" s="225">
        <f>G26/555</f>
        <v>0</v>
      </c>
      <c r="H78" s="225">
        <f>H26/555</f>
        <v>0</v>
      </c>
      <c r="I78" s="225">
        <f>I26/555</f>
        <v>0.6016972972972973</v>
      </c>
      <c r="J78" s="225">
        <f>J26/555</f>
        <v>0</v>
      </c>
      <c r="K78" s="149"/>
    </row>
    <row r="79" spans="1:11" s="172" customFormat="1" ht="15" customHeight="1">
      <c r="A79" s="147"/>
      <c r="B79" s="129"/>
      <c r="C79" s="148"/>
      <c r="D79" s="156"/>
      <c r="E79" s="206" t="s">
        <v>196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224">
        <f>SUM(G80:J80)</f>
        <v>3.0739549549549547</v>
      </c>
      <c r="G80" s="224">
        <f>SUM(G81:G83)</f>
        <v>2.9338396396396393</v>
      </c>
      <c r="H80" s="224">
        <f>SUM(H81:H83)</f>
        <v>0</v>
      </c>
      <c r="I80" s="224">
        <f>SUM(I81:I83)</f>
        <v>0.14011531531531532</v>
      </c>
      <c r="J80" s="227">
        <f>SUM(J81:J83)</f>
        <v>0</v>
      </c>
      <c r="K80" s="104"/>
    </row>
    <row r="81" spans="1:11" s="172" customFormat="1" ht="15" customHeight="1" hidden="1">
      <c r="A81" s="147"/>
      <c r="B81" s="129"/>
      <c r="C81" s="148"/>
      <c r="D81" s="154" t="s">
        <v>190</v>
      </c>
      <c r="E81" s="150"/>
      <c r="F81" s="150"/>
      <c r="G81" s="150"/>
      <c r="H81" s="150"/>
      <c r="I81" s="150"/>
      <c r="J81" s="155"/>
      <c r="K81" s="149"/>
    </row>
    <row r="82" spans="1:11" s="172" customFormat="1" ht="15" customHeight="1">
      <c r="A82" s="147"/>
      <c r="B82" s="129"/>
      <c r="C82" s="219" t="s">
        <v>823</v>
      </c>
      <c r="D82" s="111" t="s">
        <v>829</v>
      </c>
      <c r="E82" s="220" t="str">
        <f>IF('46 - передача'!$E$30="","",'46 - передача'!$E$30)</f>
        <v>ОАО "Фортум" (Тюменская ТЭЦ-1)</v>
      </c>
      <c r="F82" s="224">
        <f>SUM(G82:J82)</f>
        <v>3.0739549549549547</v>
      </c>
      <c r="G82" s="225">
        <f>G30/555</f>
        <v>2.9338396396396393</v>
      </c>
      <c r="H82" s="225">
        <f>H30/555</f>
        <v>0</v>
      </c>
      <c r="I82" s="225">
        <f>I30/555</f>
        <v>0.14011531531531532</v>
      </c>
      <c r="J82" s="225">
        <f>J30/555</f>
        <v>0</v>
      </c>
      <c r="K82" s="149"/>
    </row>
    <row r="83" spans="1:11" s="172" customFormat="1" ht="15" customHeight="1">
      <c r="A83" s="147"/>
      <c r="B83" s="129"/>
      <c r="C83" s="148"/>
      <c r="D83" s="156"/>
      <c r="E83" s="206" t="s">
        <v>195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224">
        <f>SUM(G84:J84)</f>
        <v>0</v>
      </c>
      <c r="G84" s="225"/>
      <c r="H84" s="225"/>
      <c r="I84" s="225"/>
      <c r="J84" s="226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224">
        <f>SUM(H85:J85)</f>
        <v>12.990863536833121</v>
      </c>
      <c r="G85" s="145"/>
      <c r="H85" s="228">
        <f>H86</f>
        <v>0</v>
      </c>
      <c r="I85" s="228">
        <f>I86+I87</f>
        <v>7.286076265541195</v>
      </c>
      <c r="J85" s="227">
        <f>J86+J87+J88</f>
        <v>5.704787271291925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224">
        <f>SUM(H86:J86)</f>
        <v>7.286076265541195</v>
      </c>
      <c r="G86" s="145"/>
      <c r="H86" s="225"/>
      <c r="I86" s="225">
        <f>G70-G90-G114</f>
        <v>7.286076265541195</v>
      </c>
      <c r="J86" s="226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224">
        <f>SUM(I87:J87)</f>
        <v>0</v>
      </c>
      <c r="G87" s="145"/>
      <c r="H87" s="145"/>
      <c r="I87" s="225"/>
      <c r="J87" s="226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224">
        <f>SUM(J88)</f>
        <v>5.704787271291925</v>
      </c>
      <c r="G88" s="145"/>
      <c r="H88" s="145"/>
      <c r="I88" s="145"/>
      <c r="J88" s="226">
        <f>I85+I70-I90-I114</f>
        <v>5.704787271291925</v>
      </c>
      <c r="K88" s="104"/>
    </row>
    <row r="89" spans="1:11" ht="9" customHeight="1">
      <c r="A89" s="127"/>
      <c r="B89" s="128"/>
      <c r="C89" s="103"/>
      <c r="D89" s="202"/>
      <c r="E89" s="203"/>
      <c r="F89" s="204"/>
      <c r="G89" s="205"/>
      <c r="H89" s="205"/>
      <c r="I89" s="205"/>
      <c r="J89" s="208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224">
        <f>SUM(G90:J90)</f>
        <v>20.037780180180178</v>
      </c>
      <c r="G90" s="228">
        <f>SUM(G91,G96,G102,G105,G108)</f>
        <v>8.869070270270269</v>
      </c>
      <c r="H90" s="228">
        <f>SUM(H91,H96,H102,H105,H108)</f>
        <v>0</v>
      </c>
      <c r="I90" s="228">
        <f>SUM(I91,I96,I102,I105,I108)</f>
        <v>5.751482882882883</v>
      </c>
      <c r="J90" s="227">
        <f>SUM(J91,J96,J102,J105,J108)</f>
        <v>5.417227027027026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224">
        <f>SUM(G91:J91)</f>
        <v>10.856756756756756</v>
      </c>
      <c r="G91" s="224">
        <f>SUM(G92:G95)</f>
        <v>1.7733063063063061</v>
      </c>
      <c r="H91" s="224">
        <f>SUM(H92:H95)</f>
        <v>0</v>
      </c>
      <c r="I91" s="224">
        <f>SUM(I92:I95)</f>
        <v>3.666223423423423</v>
      </c>
      <c r="J91" s="227">
        <f>SUM(J92:J95)</f>
        <v>5.417227027027026</v>
      </c>
      <c r="K91" s="104"/>
    </row>
    <row r="92" spans="1:11" s="172" customFormat="1" ht="15" customHeight="1" hidden="1">
      <c r="A92" s="147"/>
      <c r="B92" s="129"/>
      <c r="C92" s="148"/>
      <c r="D92" s="154" t="s">
        <v>191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19" t="s">
        <v>823</v>
      </c>
      <c r="D93" s="111" t="s">
        <v>830</v>
      </c>
      <c r="E93" s="220" t="str">
        <f>IF('46 - передача'!$E$41="","",'46 - передача'!$E$41)</f>
        <v>АО "Газпром энергосбыт Тюмень"</v>
      </c>
      <c r="F93" s="224">
        <f>SUM(G93:J93)</f>
        <v>9.725122522522522</v>
      </c>
      <c r="G93" s="225">
        <f>G41/555</f>
        <v>1.7733063063063061</v>
      </c>
      <c r="H93" s="225">
        <f>H41/555</f>
        <v>0</v>
      </c>
      <c r="I93" s="225">
        <f aca="true" t="shared" si="1" ref="H93:J94">I41/555</f>
        <v>2.783407207207207</v>
      </c>
      <c r="J93" s="225">
        <f t="shared" si="1"/>
        <v>5.168409009009008</v>
      </c>
      <c r="K93" s="149"/>
    </row>
    <row r="94" spans="1:11" s="172" customFormat="1" ht="15" customHeight="1">
      <c r="A94" s="147"/>
      <c r="B94" s="129"/>
      <c r="C94" s="219" t="s">
        <v>823</v>
      </c>
      <c r="D94" s="111" t="s">
        <v>831</v>
      </c>
      <c r="E94" s="220" t="str">
        <f>IF('46 - передача'!$E$42="","",'46 - передача'!$E$42)</f>
        <v>АО "Энергосбытовая компания "Восток"</v>
      </c>
      <c r="F94" s="224">
        <f>SUM(G94:J94)</f>
        <v>1.1316342342342343</v>
      </c>
      <c r="G94" s="225">
        <f>G42/555</f>
        <v>0</v>
      </c>
      <c r="H94" s="225">
        <f t="shared" si="1"/>
        <v>0</v>
      </c>
      <c r="I94" s="225">
        <f t="shared" si="1"/>
        <v>0.8828162162162163</v>
      </c>
      <c r="J94" s="225">
        <f t="shared" si="1"/>
        <v>0.248818018018018</v>
      </c>
      <c r="K94" s="149"/>
    </row>
    <row r="95" spans="1:11" s="172" customFormat="1" ht="15" customHeight="1">
      <c r="A95" s="147"/>
      <c r="B95" s="129"/>
      <c r="C95" s="148"/>
      <c r="D95" s="156"/>
      <c r="E95" s="206" t="s">
        <v>197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224">
        <f>SUM(G96:J96)</f>
        <v>9.181023423423422</v>
      </c>
      <c r="G96" s="224">
        <f>SUM(G97:G101)</f>
        <v>7.095763963963964</v>
      </c>
      <c r="H96" s="224">
        <f>SUM(H97:H101)</f>
        <v>0</v>
      </c>
      <c r="I96" s="224">
        <f>SUM(I97:I101)</f>
        <v>2.0852594594594596</v>
      </c>
      <c r="J96" s="227">
        <f>SUM(J97:J101)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192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832</v>
      </c>
      <c r="E98" s="220" t="str">
        <f>IF('46 - передача'!$E$46="","",'46 - передача'!$E$46)</f>
        <v>АО "СУЭНКО"</v>
      </c>
      <c r="F98" s="224">
        <f>SUM(G98:J98)</f>
        <v>8.52485945945946</v>
      </c>
      <c r="G98" s="225">
        <f>G46/555</f>
        <v>7.095763963963964</v>
      </c>
      <c r="H98" s="225">
        <f>H46/555</f>
        <v>0</v>
      </c>
      <c r="I98" s="225">
        <f>I46/555</f>
        <v>1.4290954954954955</v>
      </c>
      <c r="J98" s="225">
        <f>J46/555</f>
        <v>0</v>
      </c>
      <c r="K98" s="149"/>
    </row>
    <row r="99" spans="1:11" s="172" customFormat="1" ht="15" customHeight="1">
      <c r="A99" s="147"/>
      <c r="B99" s="129"/>
      <c r="C99" s="219" t="s">
        <v>823</v>
      </c>
      <c r="D99" s="111" t="s">
        <v>833</v>
      </c>
      <c r="E99" s="220" t="str">
        <f>IF('46 - передача'!$E$47="","",'46 - передача'!$E$47)</f>
        <v>ООО " Тюменская электросетевая компания"</v>
      </c>
      <c r="F99" s="224">
        <f>SUM(G99:J99)</f>
        <v>0.026855855855855856</v>
      </c>
      <c r="G99" s="225">
        <f>G47/555</f>
        <v>0</v>
      </c>
      <c r="H99" s="225">
        <f>H47/555</f>
        <v>0</v>
      </c>
      <c r="I99" s="225">
        <f>I47/555</f>
        <v>0.026855855855855856</v>
      </c>
      <c r="J99" s="225">
        <f>J47/555</f>
        <v>0</v>
      </c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834</v>
      </c>
      <c r="E100" s="220" t="str">
        <f>IF('46 - передача'!$E$48="","",'46 - передача'!$E$48)</f>
        <v>ООО "Региональная энергетическая компания"</v>
      </c>
      <c r="F100" s="224">
        <f>SUM(G100:J100)</f>
        <v>0.6293081081081081</v>
      </c>
      <c r="G100" s="225">
        <f>G48/555</f>
        <v>0</v>
      </c>
      <c r="H100" s="225">
        <f>H48/555</f>
        <v>0</v>
      </c>
      <c r="I100" s="225">
        <f>I48/555</f>
        <v>0.6293081081081081</v>
      </c>
      <c r="J100" s="225">
        <f>J48/555</f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24">
        <f>SUM(G102:J102)</f>
        <v>0</v>
      </c>
      <c r="G102" s="224">
        <f>SUM(G103:G104)</f>
        <v>0</v>
      </c>
      <c r="H102" s="224">
        <f>SUM(H103:H104)</f>
        <v>0</v>
      </c>
      <c r="I102" s="224">
        <f>SUM(I103:I104)</f>
        <v>0</v>
      </c>
      <c r="J102" s="227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8">
        <f>SUM(G105:J105)</f>
        <v>0</v>
      </c>
      <c r="G105" s="228">
        <f>SUM(G106:G107)</f>
        <v>0</v>
      </c>
      <c r="H105" s="228">
        <f>SUM(H106:H107)</f>
        <v>0</v>
      </c>
      <c r="I105" s="228">
        <f>SUM(I106:I107)</f>
        <v>0</v>
      </c>
      <c r="J105" s="227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24">
        <f>SUM(G111:I111)</f>
        <v>12.990863536833121</v>
      </c>
      <c r="G111" s="228">
        <f>SUM(G86:J86)</f>
        <v>7.286076265541195</v>
      </c>
      <c r="H111" s="228">
        <f>SUM(G87:J87)</f>
        <v>0</v>
      </c>
      <c r="I111" s="228">
        <f>SUM(G88:J88)</f>
        <v>5.704787271291925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24">
        <f aca="true" t="shared" si="2" ref="F112:F120">SUM(G112:J112)</f>
        <v>0</v>
      </c>
      <c r="G112" s="225"/>
      <c r="H112" s="225"/>
      <c r="I112" s="225"/>
      <c r="J112" s="226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24">
        <f>SUM(G114:J114)</f>
        <v>0.6840936936936928</v>
      </c>
      <c r="G114" s="228">
        <f>SUM(G115:G116)</f>
        <v>0.14944625698132866</v>
      </c>
      <c r="H114" s="228">
        <f>SUM(H115:H116)</f>
        <v>0</v>
      </c>
      <c r="I114" s="228">
        <f>SUM(I115:I116)</f>
        <v>0.24708719244746863</v>
      </c>
      <c r="J114" s="227">
        <f>SUM(J115:J116)</f>
        <v>0.28756024426489546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24">
        <f t="shared" si="2"/>
        <v>0</v>
      </c>
      <c r="G115" s="225"/>
      <c r="H115" s="225"/>
      <c r="I115" s="225"/>
      <c r="J115" s="226"/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24">
        <f t="shared" si="2"/>
        <v>0.6840936936936928</v>
      </c>
      <c r="G116" s="225">
        <f>G64/555</f>
        <v>0.14944625698132866</v>
      </c>
      <c r="H116" s="225">
        <f>H64/555</f>
        <v>0</v>
      </c>
      <c r="I116" s="225">
        <f>I64/555</f>
        <v>0.24708719244746863</v>
      </c>
      <c r="J116" s="225">
        <f>J64/555</f>
        <v>0.28756024426489546</v>
      </c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24">
        <f t="shared" si="2"/>
        <v>0</v>
      </c>
      <c r="G118" s="225"/>
      <c r="H118" s="225"/>
      <c r="I118" s="225"/>
      <c r="J118" s="226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24">
        <f t="shared" si="2"/>
        <v>0</v>
      </c>
      <c r="G119" s="225"/>
      <c r="H119" s="225"/>
      <c r="I119" s="225"/>
      <c r="J119" s="226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33">
        <f t="shared" si="2"/>
        <v>3.3584246494910985E-15</v>
      </c>
      <c r="G120" s="234">
        <f>G70-G90-G111-G112-G114+G118-G119</f>
        <v>1.942890293094024E-16</v>
      </c>
      <c r="H120" s="234">
        <f>H70+H85-H90-H111-H112-H114+H118-H119</f>
        <v>0</v>
      </c>
      <c r="I120" s="234">
        <f>I70+I85-I90-I111-I112-I114+I118-I119</f>
        <v>-3.885780586188048E-16</v>
      </c>
      <c r="J120" s="235">
        <f>J70+J85-J90-J112-J114+J118-J119</f>
        <v>3.552713678800501E-15</v>
      </c>
      <c r="K120" s="104"/>
    </row>
    <row r="121" spans="1:11" ht="18" customHeight="1" thickBot="1">
      <c r="A121" s="127"/>
      <c r="B121" s="128"/>
      <c r="C121" s="103"/>
      <c r="D121" s="281" t="s">
        <v>185</v>
      </c>
      <c r="E121" s="282"/>
      <c r="F121" s="282"/>
      <c r="G121" s="282"/>
      <c r="H121" s="282"/>
      <c r="I121" s="282"/>
      <c r="J121" s="283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6">
        <f>SUM(G122:J122)</f>
        <v>10.856756756756756</v>
      </c>
      <c r="G122" s="225">
        <f>G91</f>
        <v>1.7733063063063061</v>
      </c>
      <c r="H122" s="225">
        <f>H91</f>
        <v>0</v>
      </c>
      <c r="I122" s="225">
        <f>I91</f>
        <v>3.666223423423423</v>
      </c>
      <c r="J122" s="225">
        <f>J91</f>
        <v>5.417227027027026</v>
      </c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34">
        <f>SUM(G123:J123)</f>
        <v>0</v>
      </c>
      <c r="G123" s="225"/>
      <c r="H123" s="225"/>
      <c r="I123" s="225"/>
      <c r="J123" s="226"/>
      <c r="K123" s="104"/>
    </row>
    <row r="124" spans="1:11" ht="18" customHeight="1" thickBot="1">
      <c r="A124" s="127"/>
      <c r="B124" s="128"/>
      <c r="C124" s="103"/>
      <c r="D124" s="275" t="s">
        <v>205</v>
      </c>
      <c r="E124" s="276"/>
      <c r="F124" s="276"/>
      <c r="G124" s="276"/>
      <c r="H124" s="276"/>
      <c r="I124" s="276"/>
      <c r="J124" s="277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22">
        <f>SUM(G125:J125)</f>
        <v>9458.77401654</v>
      </c>
      <c r="G125" s="237">
        <f>SUM(G126,G131,G134)</f>
        <v>1607.6071464</v>
      </c>
      <c r="H125" s="237">
        <f>SUM(H126,H131,H134)</f>
        <v>0</v>
      </c>
      <c r="I125" s="237">
        <f>SUM(I126,I131,I134)</f>
        <v>5341.91555576</v>
      </c>
      <c r="J125" s="238">
        <f>SUM(J126,J131,J134)</f>
        <v>2509.2513143799997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8">
        <f>SUM(G126:J126)</f>
        <v>9458.77401654</v>
      </c>
      <c r="G126" s="228">
        <f>SUM(G127:G130)</f>
        <v>1607.6071464</v>
      </c>
      <c r="H126" s="228">
        <f>SUM(H127:H130)</f>
        <v>0</v>
      </c>
      <c r="I126" s="228">
        <f>SUM(I127:I130)</f>
        <v>5341.91555576</v>
      </c>
      <c r="J126" s="227">
        <f>SUM(J127:J130)</f>
        <v>2509.2513143799997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18" t="s">
        <v>823</v>
      </c>
      <c r="D128" s="111" t="s">
        <v>835</v>
      </c>
      <c r="E128" s="153" t="s">
        <v>739</v>
      </c>
      <c r="F128" s="224">
        <f>SUM(G128:J128)</f>
        <v>8165.9893164899995</v>
      </c>
      <c r="G128" s="225">
        <v>1607.6071464</v>
      </c>
      <c r="H128" s="225">
        <v>0</v>
      </c>
      <c r="I128" s="225">
        <v>4096.35005559</v>
      </c>
      <c r="J128" s="225">
        <v>2462.0321145</v>
      </c>
      <c r="K128" s="149"/>
    </row>
    <row r="129" spans="1:11" s="172" customFormat="1" ht="15" customHeight="1">
      <c r="A129" s="147"/>
      <c r="B129" s="129"/>
      <c r="C129" s="218" t="s">
        <v>823</v>
      </c>
      <c r="D129" s="111" t="s">
        <v>836</v>
      </c>
      <c r="E129" s="153" t="s">
        <v>362</v>
      </c>
      <c r="F129" s="224">
        <f>SUM(G129:J129)</f>
        <v>1292.7847000499999</v>
      </c>
      <c r="G129" s="225">
        <v>0</v>
      </c>
      <c r="H129" s="225">
        <v>0</v>
      </c>
      <c r="I129" s="225">
        <v>1245.56550017</v>
      </c>
      <c r="J129" s="226">
        <v>47.21919987999999</v>
      </c>
      <c r="K129" s="149"/>
    </row>
    <row r="130" spans="1:11" s="172" customFormat="1" ht="15" customHeight="1">
      <c r="A130" s="147"/>
      <c r="B130" s="129"/>
      <c r="C130" s="148"/>
      <c r="D130" s="156"/>
      <c r="E130" s="146" t="s">
        <v>197</v>
      </c>
      <c r="F130" s="152"/>
      <c r="G130" s="152"/>
      <c r="H130" s="152"/>
      <c r="I130" s="152"/>
      <c r="J130" s="157"/>
      <c r="K130" s="149"/>
    </row>
    <row r="131" spans="1:11" ht="24" customHeight="1">
      <c r="A131" s="128"/>
      <c r="B131" s="128"/>
      <c r="C131" s="103"/>
      <c r="D131" s="111" t="s">
        <v>167</v>
      </c>
      <c r="E131" s="175" t="s">
        <v>213</v>
      </c>
      <c r="F131" s="228">
        <f>SUM(G131:J131)</f>
        <v>0</v>
      </c>
      <c r="G131" s="228">
        <f>SUM(G132:G133)</f>
        <v>0</v>
      </c>
      <c r="H131" s="228">
        <f>SUM(H132:H133)</f>
        <v>0</v>
      </c>
      <c r="I131" s="228">
        <f>SUM(I132:I133)</f>
        <v>0</v>
      </c>
      <c r="J131" s="227">
        <f>SUM(J132:J133)</f>
        <v>0</v>
      </c>
      <c r="K131" s="104"/>
    </row>
    <row r="132" spans="1:11" s="172" customFormat="1" ht="15" customHeight="1" hidden="1">
      <c r="A132" s="147" t="s">
        <v>212</v>
      </c>
      <c r="B132" s="129"/>
      <c r="C132" s="148"/>
      <c r="D132" s="154" t="s">
        <v>189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148"/>
      <c r="D133" s="176"/>
      <c r="E133" s="146" t="s">
        <v>196</v>
      </c>
      <c r="F133" s="177"/>
      <c r="G133" s="177"/>
      <c r="H133" s="177"/>
      <c r="I133" s="177"/>
      <c r="J133" s="178"/>
      <c r="K133" s="149"/>
    </row>
    <row r="134" spans="1:11" s="172" customFormat="1" ht="24" customHeight="1">
      <c r="A134" s="147"/>
      <c r="B134" s="129"/>
      <c r="C134" s="148"/>
      <c r="D134" s="111" t="s">
        <v>168</v>
      </c>
      <c r="E134" s="175" t="s">
        <v>207</v>
      </c>
      <c r="F134" s="228">
        <f>SUM(G134:J134)</f>
        <v>0</v>
      </c>
      <c r="G134" s="228">
        <f>SUM(G135:G136)</f>
        <v>0</v>
      </c>
      <c r="H134" s="228">
        <f>SUM(H135:H136)</f>
        <v>0</v>
      </c>
      <c r="I134" s="228">
        <f>SUM(I135:I136)</f>
        <v>0</v>
      </c>
      <c r="J134" s="227">
        <f>SUM(J135:J136)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190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 thickBot="1">
      <c r="A136" s="129"/>
      <c r="B136" s="129"/>
      <c r="C136" s="148"/>
      <c r="D136" s="179"/>
      <c r="E136" s="146" t="s">
        <v>210</v>
      </c>
      <c r="F136" s="180"/>
      <c r="G136" s="180"/>
      <c r="H136" s="180"/>
      <c r="I136" s="180"/>
      <c r="J136" s="181"/>
      <c r="K136" s="149"/>
    </row>
    <row r="137" spans="1:11" s="172" customFormat="1" ht="18" customHeight="1" thickBot="1">
      <c r="A137" s="129"/>
      <c r="B137" s="129"/>
      <c r="C137" s="148"/>
      <c r="D137" s="275" t="s">
        <v>208</v>
      </c>
      <c r="E137" s="276"/>
      <c r="F137" s="276"/>
      <c r="G137" s="276"/>
      <c r="H137" s="276"/>
      <c r="I137" s="276"/>
      <c r="J137" s="277"/>
      <c r="K137" s="149"/>
    </row>
    <row r="138" spans="1:11" s="172" customFormat="1" ht="23.25" customHeight="1">
      <c r="A138" s="129"/>
      <c r="B138" s="129"/>
      <c r="C138" s="148"/>
      <c r="D138" s="111" t="s">
        <v>138</v>
      </c>
      <c r="E138" s="144" t="s">
        <v>141</v>
      </c>
      <c r="F138" s="228">
        <f>SUM(G138:J138)</f>
        <v>3785.32090832</v>
      </c>
      <c r="G138" s="224">
        <f>SUM(G139:G141)</f>
        <v>3648.64321024</v>
      </c>
      <c r="H138" s="224">
        <f>SUM(H139:H141)</f>
        <v>0</v>
      </c>
      <c r="I138" s="224">
        <f>SUM(I139:I141)</f>
        <v>136.67769808</v>
      </c>
      <c r="J138" s="227">
        <f>SUM(J139:J141)</f>
        <v>0</v>
      </c>
      <c r="K138" s="149"/>
    </row>
    <row r="139" spans="1:11" s="172" customFormat="1" ht="13.5" customHeight="1" hidden="1">
      <c r="A139" s="147"/>
      <c r="B139" s="129"/>
      <c r="C139" s="148"/>
      <c r="D139" s="154" t="s">
        <v>194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218" t="s">
        <v>823</v>
      </c>
      <c r="D140" s="111" t="s">
        <v>166</v>
      </c>
      <c r="E140" s="153" t="s">
        <v>782</v>
      </c>
      <c r="F140" s="224">
        <f>SUM(G140:J140)</f>
        <v>3785.32090832</v>
      </c>
      <c r="G140" s="225">
        <v>3648.64321024</v>
      </c>
      <c r="H140" s="225"/>
      <c r="I140" s="225">
        <v>136.67769808</v>
      </c>
      <c r="J140" s="226"/>
      <c r="K140" s="149"/>
    </row>
    <row r="141" spans="1:11" s="172" customFormat="1" ht="15" customHeight="1" thickBot="1">
      <c r="A141" s="129"/>
      <c r="B141" s="129"/>
      <c r="C141" s="148"/>
      <c r="D141" s="176"/>
      <c r="E141" s="146" t="s">
        <v>237</v>
      </c>
      <c r="F141" s="177"/>
      <c r="G141" s="177"/>
      <c r="H141" s="177"/>
      <c r="I141" s="177"/>
      <c r="J141" s="178"/>
      <c r="K141" s="149"/>
    </row>
    <row r="142" spans="1:11" ht="18" customHeight="1" thickBot="1">
      <c r="A142" s="128"/>
      <c r="B142" s="168"/>
      <c r="C142" s="148"/>
      <c r="D142" s="275" t="s">
        <v>209</v>
      </c>
      <c r="E142" s="276"/>
      <c r="F142" s="276"/>
      <c r="G142" s="276"/>
      <c r="H142" s="276"/>
      <c r="I142" s="276"/>
      <c r="J142" s="277"/>
      <c r="K142" s="149"/>
    </row>
    <row r="143" spans="3:11" ht="30" customHeight="1">
      <c r="C143" s="148"/>
      <c r="D143" s="134" t="s">
        <v>138</v>
      </c>
      <c r="E143" s="182" t="s">
        <v>184</v>
      </c>
      <c r="F143" s="222">
        <f>SUM(G143:J143)</f>
        <v>9458.77401654</v>
      </c>
      <c r="G143" s="221">
        <f>SUM(G144,G149,G152)</f>
        <v>1607.6071464</v>
      </c>
      <c r="H143" s="221">
        <f>SUM(H144,H149,H152)</f>
        <v>0</v>
      </c>
      <c r="I143" s="221">
        <f>SUM(I144,I149,I152)</f>
        <v>5341.91555576</v>
      </c>
      <c r="J143" s="223">
        <f>SUM(J144,J149,J152)</f>
        <v>2509.2513143799997</v>
      </c>
      <c r="K143" s="149"/>
    </row>
    <row r="144" spans="3:11" ht="24" customHeight="1">
      <c r="C144" s="148"/>
      <c r="D144" s="111" t="s">
        <v>166</v>
      </c>
      <c r="E144" s="175" t="s">
        <v>206</v>
      </c>
      <c r="F144" s="228">
        <f>SUM(G144:J144)</f>
        <v>9458.77401654</v>
      </c>
      <c r="G144" s="228">
        <f>SUM(G145:G148)</f>
        <v>1607.6071464</v>
      </c>
      <c r="H144" s="228">
        <f>SUM(H145:H148)</f>
        <v>0</v>
      </c>
      <c r="I144" s="228">
        <f>SUM(I145:I148)</f>
        <v>5341.91555576</v>
      </c>
      <c r="J144" s="227">
        <f>SUM(J145:J148)</f>
        <v>2509.2513143799997</v>
      </c>
      <c r="K144" s="149"/>
    </row>
    <row r="145" spans="1:11" s="172" customFormat="1" ht="1.5" customHeight="1">
      <c r="A145" s="147"/>
      <c r="B145" s="129"/>
      <c r="C145" s="148"/>
      <c r="D145" s="154" t="s">
        <v>211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19" t="s">
        <v>823</v>
      </c>
      <c r="D146" s="111" t="s">
        <v>835</v>
      </c>
      <c r="E146" s="220" t="str">
        <f>IF('46 - передача'!$E$128="","",'46 - передача'!$E$128)</f>
        <v>АО "Газпром энергосбыт Тюмень"</v>
      </c>
      <c r="F146" s="224">
        <f>SUM(G146:J146)</f>
        <v>8165.9893164899995</v>
      </c>
      <c r="G146" s="225">
        <v>1607.6071464</v>
      </c>
      <c r="H146" s="225">
        <v>0</v>
      </c>
      <c r="I146" s="225">
        <v>4096.35005559</v>
      </c>
      <c r="J146" s="225">
        <v>2462.0321145</v>
      </c>
      <c r="K146" s="149"/>
    </row>
    <row r="147" spans="1:11" s="172" customFormat="1" ht="15" customHeight="1">
      <c r="A147" s="147"/>
      <c r="B147" s="129"/>
      <c r="C147" s="219" t="s">
        <v>823</v>
      </c>
      <c r="D147" s="111" t="s">
        <v>836</v>
      </c>
      <c r="E147" s="220" t="str">
        <f>IF('46 - передача'!$E$129="","",'46 - передача'!$E$129)</f>
        <v>АО "Энергосбытовая компания "Восток"</v>
      </c>
      <c r="F147" s="224">
        <f>SUM(G147:J147)</f>
        <v>1292.7847000499999</v>
      </c>
      <c r="G147" s="225">
        <v>0</v>
      </c>
      <c r="H147" s="225">
        <v>0</v>
      </c>
      <c r="I147" s="225">
        <v>1245.56550017</v>
      </c>
      <c r="J147" s="225">
        <v>47.21919987999999</v>
      </c>
      <c r="K147" s="149"/>
    </row>
    <row r="148" spans="3:11" ht="15" customHeight="1">
      <c r="C148" s="148"/>
      <c r="D148" s="156"/>
      <c r="E148" s="206" t="s">
        <v>197</v>
      </c>
      <c r="F148" s="152"/>
      <c r="G148" s="152"/>
      <c r="H148" s="152"/>
      <c r="I148" s="152"/>
      <c r="J148" s="157"/>
      <c r="K148" s="149"/>
    </row>
    <row r="149" spans="3:11" ht="24" customHeight="1">
      <c r="C149" s="148"/>
      <c r="D149" s="111" t="s">
        <v>167</v>
      </c>
      <c r="E149" s="175" t="s">
        <v>213</v>
      </c>
      <c r="F149" s="228">
        <f>SUM(G149:J149)</f>
        <v>0</v>
      </c>
      <c r="G149" s="228">
        <f>SUM(G150:G151)</f>
        <v>0</v>
      </c>
      <c r="H149" s="228">
        <f>SUM(H150:H151)</f>
        <v>0</v>
      </c>
      <c r="I149" s="228">
        <f>SUM(I150:I151)</f>
        <v>0</v>
      </c>
      <c r="J149" s="227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189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76"/>
      <c r="E151" s="206" t="s">
        <v>196</v>
      </c>
      <c r="F151" s="177"/>
      <c r="G151" s="177"/>
      <c r="H151" s="177"/>
      <c r="I151" s="177"/>
      <c r="J151" s="178"/>
      <c r="K151" s="149"/>
    </row>
    <row r="152" spans="3:11" ht="24" customHeight="1">
      <c r="C152" s="148"/>
      <c r="D152" s="111" t="s">
        <v>168</v>
      </c>
      <c r="E152" s="175" t="s">
        <v>207</v>
      </c>
      <c r="F152" s="228">
        <f>SUM(G152:J152)</f>
        <v>0</v>
      </c>
      <c r="G152" s="228">
        <f>SUM(G153:G154)</f>
        <v>0</v>
      </c>
      <c r="H152" s="228">
        <f>SUM(H153:H154)</f>
        <v>0</v>
      </c>
      <c r="I152" s="228">
        <f>SUM(I153:I154)</f>
        <v>0</v>
      </c>
      <c r="J152" s="227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190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83"/>
      <c r="E154" s="206" t="s">
        <v>210</v>
      </c>
      <c r="F154" s="184"/>
      <c r="G154" s="184"/>
      <c r="H154" s="184"/>
      <c r="I154" s="184"/>
      <c r="J154" s="185"/>
      <c r="K154" s="149"/>
    </row>
    <row r="155" spans="1:11" ht="15.75" customHeight="1">
      <c r="A155" s="127"/>
      <c r="B155" s="128"/>
      <c r="C155" s="103"/>
      <c r="D155" s="202"/>
      <c r="E155" s="203"/>
      <c r="F155" s="204"/>
      <c r="G155" s="205"/>
      <c r="H155" s="205"/>
      <c r="I155" s="205"/>
      <c r="J155" s="208"/>
      <c r="K155" s="104"/>
    </row>
    <row r="156" spans="3:11" ht="30.75" customHeight="1">
      <c r="C156" s="148"/>
      <c r="D156" s="111" t="s">
        <v>137</v>
      </c>
      <c r="E156" s="144" t="s">
        <v>202</v>
      </c>
      <c r="F156" s="228">
        <f>SUM(G156:J156)</f>
        <v>3785.32090832</v>
      </c>
      <c r="G156" s="228">
        <f>SUM(G157:G159)</f>
        <v>3648.64321024</v>
      </c>
      <c r="H156" s="228">
        <f>SUM(H157:H159)</f>
        <v>0</v>
      </c>
      <c r="I156" s="228">
        <f>SUM(I157:I159)</f>
        <v>136.67769808</v>
      </c>
      <c r="J156" s="227">
        <f>SUM(J157:J159)</f>
        <v>0</v>
      </c>
      <c r="K156" s="149"/>
    </row>
    <row r="157" spans="1:11" s="172" customFormat="1" ht="18" customHeight="1">
      <c r="A157" s="147"/>
      <c r="B157" s="129"/>
      <c r="C157" s="148"/>
      <c r="D157" s="154" t="s">
        <v>201</v>
      </c>
      <c r="E157" s="150"/>
      <c r="F157" s="150"/>
      <c r="G157" s="150"/>
      <c r="H157" s="150"/>
      <c r="I157" s="150"/>
      <c r="J157" s="155"/>
      <c r="K157" s="149"/>
    </row>
    <row r="158" spans="1:11" s="172" customFormat="1" ht="15" customHeight="1">
      <c r="A158" s="147"/>
      <c r="B158" s="129"/>
      <c r="C158" s="219" t="s">
        <v>823</v>
      </c>
      <c r="D158" s="111" t="s">
        <v>169</v>
      </c>
      <c r="E158" s="220" t="str">
        <f>IF('46 - передача'!$E$140="","",'46 - передача'!$E$140)</f>
        <v>АО "Россети Тюмень"</v>
      </c>
      <c r="F158" s="224">
        <f>SUM(G158:J158)</f>
        <v>3785.32090832</v>
      </c>
      <c r="G158" s="225">
        <f>G140</f>
        <v>3648.64321024</v>
      </c>
      <c r="H158" s="225">
        <f>H140</f>
        <v>0</v>
      </c>
      <c r="I158" s="225">
        <f>I140</f>
        <v>136.67769808</v>
      </c>
      <c r="J158" s="226"/>
      <c r="K158" s="149"/>
    </row>
    <row r="159" spans="3:11" ht="2.25" customHeight="1" thickBot="1">
      <c r="C159" s="148"/>
      <c r="D159" s="179"/>
      <c r="E159" s="209" t="s">
        <v>237</v>
      </c>
      <c r="F159" s="180"/>
      <c r="G159" s="180"/>
      <c r="H159" s="180"/>
      <c r="I159" s="180"/>
      <c r="J159" s="181"/>
      <c r="K159" s="149"/>
    </row>
    <row r="160" spans="3:11" ht="11.25">
      <c r="C160" s="191"/>
      <c r="D160" s="192"/>
      <c r="E160" s="193"/>
      <c r="F160" s="194"/>
      <c r="G160" s="194"/>
      <c r="H160" s="194"/>
      <c r="I160" s="194"/>
      <c r="J160" s="194"/>
      <c r="K160" s="195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22:J123 J113 G112:J112 G115:J116 G118:J119 J117 G19:J19 G32:J32 H34:J34 J36:J37 I35:J35 J61 J65 G71:J71 G60:J60 G63:J64 G66:J67 G84:J84 J89 G85 G86:J88 G22:J26 G74:J78 G30:J30 G82:J82 G158:J158 G140:J140 G41:J42 G93:J94 G46:J48 G98:J100 G128:J129 G146:J147">
      <formula1>-999999999999999000000000</formula1>
      <formula2>9.99999999999999E+23</formula2>
    </dataValidation>
    <dataValidation type="decimal" allowBlank="1" showInputMessage="1" showErrorMessage="1" sqref="G155:I155 G117:I117 G113:I113 I36:I37 H35:H37 G33:G37 G61:I61 G65:I65 G89:I89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0 E46:E48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28:E12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2020-07-21T04:19:49Z</cp:lastPrinted>
  <dcterms:created xsi:type="dcterms:W3CDTF">2009-01-25T23:42:29Z</dcterms:created>
  <dcterms:modified xsi:type="dcterms:W3CDTF">2022-02-13T09:41:45Z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