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66" yWindow="2760" windowWidth="29040" windowHeight="1215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<sst xmlns="http://schemas.openxmlformats.org/spreadsheetml/2006/main" count="5899" uniqueCount="680">
  <si>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</si>
  <si>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</si>
  <si>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</si>
  <si>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</si>
  <si>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</si>
  <si>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</si>
  <si>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</si>
  <si>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</si>
  <si>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</si>
  <si>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</si>
  <si>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</si>
  <si>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</si>
  <si>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</si>
  <si>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</si>
  <si>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</si>
  <si>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</si>
  <si>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</si>
  <si>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</si>
  <si>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</si>
  <si>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</si>
  <si>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</si>
  <si>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</si>
  <si>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</si>
  <si>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</si>
  <si>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</si>
  <si>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</si>
  <si>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</si>
  <si>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</si>
  <si>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</si>
  <si>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</si>
  <si>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</si>
  <si>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</si>
  <si>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</si>
  <si>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</si>
  <si>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</si>
  <si>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</si>
  <si>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</si>
  <si>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</si>
  <si>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</si>
  <si>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</si>
  <si>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</si>
  <si>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</si>
  <si>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</si>
  <si>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</si>
  <si>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</si>
  <si>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</si>
  <si>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</si>
  <si>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</si>
  <si>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</si>
  <si>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</si>
  <si>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</si>
  <si>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</si>
  <si>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</si>
  <si>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</si>
  <si>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</si>
  <si>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</si>
  <si>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</si>
  <si>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</si>
  <si>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</si>
  <si>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</si>
  <si>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</si>
  <si>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</si>
  <si>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</si>
  <si>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</si>
  <si>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</si>
  <si>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</si>
  <si>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</si>
  <si>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</si>
  <si>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</si>
  <si>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</si>
  <si>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</si>
  <si>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</si>
  <si>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</si>
  <si>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</si>
  <si>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</si>
  <si>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</si>
  <si>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</si>
  <si>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</si>
  <si>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</si>
  <si>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</si>
  <si>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</si>
  <si>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</si>
  <si>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</si>
  <si>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</si>
  <si>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</si>
  <si>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</si>
  <si>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</si>
  <si>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</si>
  <si>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</si>
  <si>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</si>
  <si>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</si>
  <si>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</si>
  <si>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</si>
  <si>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</si>
  <si>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</si>
  <si>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</si>
  <si>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</si>
  <si>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</si>
  <si>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</si>
  <si>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</si>
  <si>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</si>
  <si>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</si>
  <si>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</si>
  <si>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</si>
  <si>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</si>
  <si>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</si>
  <si>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</si>
  <si>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</si>
  <si>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</si>
  <si>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</si>
  <si>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</si>
  <si>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</si>
  <si>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</si>
  <si>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</si>
  <si>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</si>
  <si>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</si>
  <si>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</si>
  <si>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</si>
  <si>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</si>
  <si>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</si>
  <si>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</si>
  <si>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</si>
  <si>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</si>
  <si>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</si>
  <si>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</si>
  <si>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</si>
  <si>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</si>
  <si>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</si>
  <si>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</si>
  <si>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</si>
  <si>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</si>
  <si>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</si>
  <si>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</si>
  <si>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</si>
  <si>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</si>
  <si>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</si>
  <si>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</si>
  <si>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</si>
  <si>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</si>
  <si>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</si>
  <si>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</si>
  <si>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</si>
  <si>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</si>
  <si>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</si>
  <si>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</si>
  <si>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</si>
  <si>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</si>
  <si>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</si>
  <si>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</si>
  <si>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</si>
  <si>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</si>
  <si>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</si>
  <si>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</si>
  <si>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</si>
  <si>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</si>
  <si>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</si>
  <si>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</si>
  <si>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</si>
  <si>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</si>
  <si>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</si>
  <si>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</si>
  <si>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</si>
  <si>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</si>
  <si>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</si>
  <si>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</si>
  <si>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</si>
  <si>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</si>
  <si>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</si>
  <si>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</si>
  <si>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</si>
  <si>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</si>
  <si>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</si>
  <si>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</si>
  <si>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</si>
  <si>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</si>
  <si>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</si>
  <si>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</si>
  <si>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</si>
  <si>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</si>
  <si>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</si>
  <si>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</si>
  <si>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</si>
  <si>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</si>
  <si>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</si>
  <si>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</si>
  <si>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</si>
  <si>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</si>
  <si>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</si>
  <si>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</si>
  <si>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</si>
  <si>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</si>
  <si>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</si>
  <si>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</si>
  <si>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</si>
  <si>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</si>
  <si>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</si>
  <si>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</si>
  <si>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</si>
  <si>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</si>
  <si>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</si>
  <si>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</si>
  <si>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</si>
  <si>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</si>
  <si>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</si>
  <si>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</si>
  <si>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</si>
  <si>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</si>
  <si>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</si>
  <si>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</si>
  <si>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</si>
  <si>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</si>
  <si>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</si>
  <si>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</si>
  <si>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</si>
  <si>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</si>
  <si>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</si>
  <si>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</si>
  <si>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</si>
  <si>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</si>
  <si>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</si>
  <si>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</si>
  <si>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</si>
  <si>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</si>
  <si>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</si>
  <si>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</si>
  <si>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</si>
  <si>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</si>
  <si>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</si>
  <si>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</si>
  <si>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</si>
  <si>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</si>
  <si>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</si>
  <si>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</si>
  <si>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</si>
  <si>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</si>
  <si>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</si>
  <si>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</si>
  <si>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</si>
  <si>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</si>
  <si>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</si>
  <si>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</si>
  <si>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</si>
  <si>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</si>
  <si>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</si>
  <si>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</si>
  <si>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</si>
  <si>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</si>
  <si>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</si>
  <si>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</si>
  <si>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</si>
  <si>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</si>
  <si>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</si>
  <si>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</si>
  <si>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</si>
  <si>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</si>
  <si>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</si>
  <si>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</si>
  <si>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</si>
  <si>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</si>
  <si>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</si>
  <si>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</si>
  <si>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</si>
  <si>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</si>
  <si>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</si>
  <si>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</si>
  <si>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</si>
  <si>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</si>
  <si>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</si>
  <si>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</si>
  <si>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</si>
  <si>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</si>
  <si>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</si>
  <si>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</si>
  <si>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</si>
  <si>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</si>
  <si>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</si>
  <si>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</si>
  <si>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</si>
  <si>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</si>
  <si>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</si>
  <si>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</si>
  <si>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</si>
  <si>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</si>
  <si>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</si>
  <si>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</si>
  <si>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</si>
  <si>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</si>
  <si>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</si>
  <si>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</si>
  <si>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</si>
  <si>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</si>
  <si>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</si>
  <si>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</si>
  <si>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</si>
  <si>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</si>
  <si>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</si>
  <si>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</si>
  <si>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</si>
  <si>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</si>
  <si>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</si>
  <si>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</si>
  <si>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</si>
  <si>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</si>
  <si>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</si>
  <si>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</si>
  <si>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</si>
  <si>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</si>
  <si>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</si>
  <si>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</si>
  <si>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</si>
  <si>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</si>
  <si>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</si>
  <si>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</si>
  <si>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</si>
  <si>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</si>
  <si>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</si>
  <si>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</si>
  <si>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</si>
  <si>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</si>
  <si>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</si>
  <si>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</si>
  <si>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</si>
  <si>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</si>
  <si>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</si>
  <si>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</si>
  <si>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</si>
  <si>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</si>
  <si>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</si>
  <si>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</si>
  <si>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</si>
  <si>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</si>
  <si>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</si>
  <si>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</si>
  <si>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</si>
  <si>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</si>
  <si>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</si>
  <si>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</si>
  <si>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</si>
  <si>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</si>
  <si>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</si>
  <si>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</si>
  <si>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</si>
  <si>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</si>
  <si>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</si>
  <si>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</si>
  <si>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</si>
  <si>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</si>
  <si>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</si>
  <si>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</si>
  <si>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</si>
  <si>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</si>
  <si>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</si>
  <si>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</si>
  <si>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</si>
  <si>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</si>
  <si>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</si>
  <si>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</si>
  <si>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</si>
  <si>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</si>
  <si>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</si>
  <si>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</si>
  <si>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</si>
  <si>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</si>
  <si>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</si>
  <si>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</si>
  <si>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</si>
  <si>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</si>
  <si>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</si>
  <si>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</si>
  <si>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</si>
  <si>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</si>
  <si>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</si>
  <si>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</si>
  <si>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</si>
  <si>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</si>
  <si>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</si>
  <si>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</si>
  <si>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</si>
  <si>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</si>
  <si>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</si>
  <si>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</si>
  <si>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</si>
  <si>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</si>
  <si>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</si>
  <si>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</si>
  <si>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</si>
  <si>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</si>
  <si>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</si>
  <si>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</si>
  <si>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</si>
  <si>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</si>
  <si>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</si>
  <si>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</si>
  <si>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</si>
  <si>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</si>
  <si>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</si>
  <si>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</si>
  <si>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</si>
  <si>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</si>
  <si>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</si>
  <si>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</si>
  <si>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</si>
  <si>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</si>
  <si>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</si>
  <si>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</si>
  <si>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</si>
  <si>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</si>
  <si>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</si>
  <si>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</si>
  <si>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</si>
  <si>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</si>
  <si>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</si>
  <si>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</si>
  <si>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</si>
  <si>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</si>
  <si>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</si>
  <si>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</si>
  <si>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</si>
  <si>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</si>
  <si>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</si>
  <si>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</si>
  <si>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</si>
  <si>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</si>
  <si>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</si>
  <si>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</si>
  <si>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</si>
  <si>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</si>
  <si>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</si>
  <si>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</si>
  <si>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</si>
  <si>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</si>
  <si>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</si>
  <si>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</si>
  <si>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</si>
  <si>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</si>
  <si>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</si>
  <si>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</si>
  <si>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</si>
  <si>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</si>
  <si>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</si>
  <si>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</si>
  <si>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</si>
  <si>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</si>
  <si>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</si>
  <si>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</si>
  <si>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</si>
  <si>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</si>
  <si>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</si>
  <si>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</si>
  <si>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</si>
  <si>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</si>
  <si>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</si>
  <si>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</si>
  <si>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</si>
  <si>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</si>
  <si>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</si>
  <si>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</si>
  <si>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</si>
  <si>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</si>
  <si>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</si>
  <si>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</si>
  <si>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</si>
  <si>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</si>
  <si>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</si>
  <si>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</si>
  <si>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</si>
  <si>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</si>
  <si>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</si>
  <si>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</si>
  <si>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</si>
  <si>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</si>
  <si>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</si>
  <si>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</si>
  <si>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</si>
  <si>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</si>
  <si>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</si>
  <si>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</si>
  <si>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</si>
  <si>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</si>
  <si>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</si>
  <si>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</si>
  <si>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</si>
  <si>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</si>
  <si>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</si>
  <si>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</si>
  <si>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</si>
  <si>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</si>
  <si>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</si>
  <si>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</si>
  <si>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</si>
  <si>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</si>
  <si>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</si>
  <si>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</si>
  <si>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</si>
  <si>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</si>
  <si>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</si>
  <si>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</si>
  <si>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</si>
  <si>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</si>
  <si>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</si>
  <si>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</si>
  <si>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</si>
  <si>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</si>
  <si>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</si>
  <si>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</si>
  <si>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</si>
  <si>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</si>
  <si>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</si>
  <si>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</si>
  <si>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</si>
  <si>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</si>
  <si>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</si>
  <si>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</si>
  <si>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</si>
  <si>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</si>
  <si>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</si>
  <si>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</si>
  <si>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</si>
  <si>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</si>
  <si>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</si>
  <si>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</si>
  <si>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</si>
  <si>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</si>
  <si>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</si>
  <si>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</si>
  <si>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</si>
  <si>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</si>
  <si>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</si>
  <si>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</si>
  <si>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</si>
  <si>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</si>
  <si>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</si>
  <si>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</si>
  <si>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</si>
  <si>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</si>
  <si>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</si>
  <si>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</si>
  <si>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</si>
  <si>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</si>
  <si>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</si>
  <si>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</si>
  <si>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</si>
  <si>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</si>
  <si>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</si>
  <si>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</si>
  <si>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</si>
  <si>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</si>
  <si>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</si>
  <si>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</si>
  <si>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</si>
  <si>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</si>
  <si>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</si>
  <si>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</si>
  <si>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</si>
  <si>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</si>
  <si>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</si>
  <si>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</si>
  <si>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</si>
  <si>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</si>
  <si>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</si>
  <si>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</si>
  <si>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</si>
  <si>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</si>
  <si>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</si>
  <si>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</si>
  <si>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</si>
  <si>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</si>
  <si>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</si>
  <si>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</si>
  <si>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</si>
  <si>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</si>
  <si>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</si>
  <si>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</si>
  <si>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</si>
  <si>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</si>
  <si>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</si>
  <si>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</si>
  <si>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</si>
  <si>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</si>
  <si>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</si>
  <si>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</si>
  <si>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</si>
  <si>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</si>
  <si>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</si>
  <si>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</si>
  <si>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</si>
  <si>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</si>
  <si>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</si>
  <si>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</si>
  <si>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</si>
  <si>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</si>
  <si>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</si>
  <si>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</si>
  <si>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</si>
  <si>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</si>
  <si>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</si>
  <si>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</si>
  <si>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</si>
  <si>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</si>
  <si>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</si>
  <si>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</si>
  <si>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</si>
  <si>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</si>
  <si>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</si>
  <si>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</si>
  <si>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</si>
  <si>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</si>
  <si>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</si>
  <si>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</si>
  <si>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</si>
  <si>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</si>
  <si>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</si>
  <si>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</si>
  <si>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</si>
  <si>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</si>
  <si>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</si>
  <si>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</si>
  <si>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</si>
  <si>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</si>
  <si>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</si>
  <si>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</si>
  <si>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</si>
  <si>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</si>
  <si>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</si>
  <si>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</si>
  <si>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</si>
  <si>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</si>
  <si>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</si>
  <si>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</si>
  <si>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</si>
  <si>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</si>
  <si>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</si>
  <si>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</si>
  <si>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</si>
  <si>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</si>
  <si>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</si>
  <si>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</si>
  <si>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</si>
  <si>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</si>
  <si>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</si>
  <si>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</si>
  <si>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</si>
  <si>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</si>
  <si>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</si>
  <si>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</si>
  <si>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</si>
  <si>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</si>
  <si>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</si>
  <si>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</si>
  <si>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</si>
  <si>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</si>
  <si>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</si>
  <si>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</si>
  <si>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</si>
  <si>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</si>
  <si>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</si>
  <si>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</si>
  <si>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</si>
  <si>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</si>
  <si>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</si>
  <si>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</si>
  <si>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</si>
  <si>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</si>
  <si>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</si>
  <si>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</si>
  <si>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</si>
  <si>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</si>
  <si>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</si>
  <si>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</si>
  <si>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</si>
  <si>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</si>
  <si>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</si>
  <si>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</si>
  <si>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</si>
  <si>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</si>
  <si>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</si>
  <si>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</si>
  <si>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</si>
  <si>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8 (3452) 49-49-31</t>
  </si>
  <si>
    <t>ais7213@ 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</si>
</sst>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2.0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168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172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 t="s">
        <v>169</v>
      </c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 t="s">
        <v>170</v>
      </c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 t="s">
        <v>171</v>
      </c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J14" sqref="J14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91" t="str">
        <f>version</f>
        <v>Версия 2.0</v>
      </c>
      <c r="H3" s="192"/>
      <c r="M3" s="28" t="s">
        <v>120</v>
      </c>
      <c r="N3" s="1">
        <f>N2-1</f>
        <v>2017</v>
      </c>
    </row>
    <row r="4" spans="4:14" ht="30" customHeight="1" thickBot="1">
      <c r="D4" s="92"/>
      <c r="E4" s="193" t="s">
        <v>131</v>
      </c>
      <c r="F4" s="194"/>
      <c r="G4" s="195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8" t="s">
        <v>107</v>
      </c>
      <c r="G6" s="199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0" t="s">
        <v>407</v>
      </c>
      <c r="G10" s="201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202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20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3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4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5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6" t="s">
        <v>21</v>
      </c>
      <c r="F19" s="197"/>
      <c r="G19" s="113" t="s">
        <v>667</v>
      </c>
      <c r="H19" s="100"/>
    </row>
    <row r="20" spans="1:8" ht="30" customHeight="1">
      <c r="A20" s="32"/>
      <c r="D20" s="92"/>
      <c r="E20" s="186" t="s">
        <v>22</v>
      </c>
      <c r="F20" s="187"/>
      <c r="G20" s="114" t="s">
        <v>668</v>
      </c>
      <c r="H20" s="100"/>
    </row>
    <row r="21" spans="1:8" ht="21" customHeight="1">
      <c r="A21" s="32"/>
      <c r="D21" s="92"/>
      <c r="E21" s="188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188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188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188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189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189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189"/>
      <c r="F27" s="33" t="s">
        <v>150</v>
      </c>
      <c r="G27" s="115" t="s">
        <v>678</v>
      </c>
      <c r="H27" s="101"/>
    </row>
    <row r="28" spans="1:8" ht="21" customHeight="1" thickBot="1">
      <c r="A28" s="32"/>
      <c r="B28" s="5"/>
      <c r="D28" s="93"/>
      <c r="E28" s="190"/>
      <c r="F28" s="112" t="s">
        <v>28</v>
      </c>
      <c r="G28" s="116" t="s">
        <v>679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tabSelected="1" zoomScale="80" zoomScaleNormal="80" zoomScalePageLayoutView="0" workbookViewId="0" topLeftCell="C7">
      <pane xSplit="3" ySplit="10" topLeftCell="T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W23" sqref="W2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Февраль 2018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Февраль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436.987</v>
      </c>
      <c r="G20" s="48">
        <f t="shared" si="0"/>
        <v>71.331</v>
      </c>
      <c r="H20" s="48">
        <f t="shared" si="0"/>
        <v>64.46300000000001</v>
      </c>
      <c r="I20" s="48">
        <f t="shared" si="0"/>
        <v>0</v>
      </c>
      <c r="J20" s="48">
        <f t="shared" si="0"/>
        <v>6.868</v>
      </c>
      <c r="K20" s="48">
        <f t="shared" si="0"/>
        <v>0</v>
      </c>
      <c r="L20" s="48">
        <f t="shared" si="0"/>
        <v>365.656</v>
      </c>
      <c r="M20" s="48">
        <f t="shared" si="0"/>
        <v>330.704</v>
      </c>
      <c r="N20" s="48">
        <f t="shared" si="0"/>
        <v>0</v>
      </c>
      <c r="O20" s="48">
        <f t="shared" si="0"/>
        <v>34.952</v>
      </c>
      <c r="P20" s="48">
        <f t="shared" si="0"/>
        <v>0</v>
      </c>
      <c r="Q20" s="48">
        <f>IF(G20=0,0,T20/G20)</f>
        <v>2.3300484221446496</v>
      </c>
      <c r="R20" s="48">
        <f>IF(L20=0,0,U20/L20)</f>
        <v>2.3068399807469318</v>
      </c>
      <c r="S20" s="48">
        <f>SUM(S21:S24)</f>
        <v>1009.7145640000001</v>
      </c>
      <c r="T20" s="48">
        <f>SUM(T21:T24)</f>
        <v>166.20468400000001</v>
      </c>
      <c r="U20" s="48">
        <f>SUM(U21:U24)</f>
        <v>843.5098800000001</v>
      </c>
      <c r="V20" s="48">
        <f>SUM(V21:V24)</f>
        <v>0</v>
      </c>
      <c r="W20" s="131">
        <f>SUM(W21:W24)</f>
        <v>1009.7145640000001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436.93100000000004</v>
      </c>
      <c r="G22" s="48">
        <f>H22+I22+J22+K22</f>
        <v>71.275</v>
      </c>
      <c r="H22" s="56">
        <f>5.684+58.779</f>
        <v>64.46300000000001</v>
      </c>
      <c r="I22" s="56">
        <v>0</v>
      </c>
      <c r="J22" s="56">
        <v>6.812</v>
      </c>
      <c r="K22" s="56">
        <v>0</v>
      </c>
      <c r="L22" s="48">
        <f>M22+N22+O22+P22</f>
        <v>365.656</v>
      </c>
      <c r="M22" s="56">
        <f>29.161+301.543</f>
        <v>330.704</v>
      </c>
      <c r="N22" s="56"/>
      <c r="O22" s="56">
        <v>34.952</v>
      </c>
      <c r="P22" s="56"/>
      <c r="Q22" s="56">
        <v>2.2636</v>
      </c>
      <c r="R22" s="56"/>
      <c r="S22" s="48">
        <f>T22+U22</f>
        <v>1009.6048600000001</v>
      </c>
      <c r="T22" s="56">
        <f>13.24565+136.97505+15.87428</f>
        <v>166.09498000000002</v>
      </c>
      <c r="U22" s="56">
        <f>67.26976+695.61145+80.62867</f>
        <v>843.5098800000001</v>
      </c>
      <c r="V22" s="56">
        <v>0</v>
      </c>
      <c r="W22" s="57">
        <f>S22-V22</f>
        <v>1009.6048600000001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0.056</v>
      </c>
      <c r="G23" s="48">
        <f>H23+I23+J23+K23</f>
        <v>0.056</v>
      </c>
      <c r="H23" s="56"/>
      <c r="I23" s="56"/>
      <c r="J23" s="56">
        <v>0.056</v>
      </c>
      <c r="K23" s="56"/>
      <c r="L23" s="48">
        <f>M23+N23+O23+P23</f>
        <v>0</v>
      </c>
      <c r="M23" s="56"/>
      <c r="N23" s="56"/>
      <c r="O23" s="56"/>
      <c r="P23" s="56"/>
      <c r="Q23" s="56">
        <v>1.959</v>
      </c>
      <c r="R23" s="56"/>
      <c r="S23" s="48">
        <f>T23+U23</f>
        <v>0.10970400000000001</v>
      </c>
      <c r="T23" s="56">
        <f>Q23*J23</f>
        <v>0.10970400000000001</v>
      </c>
      <c r="U23" s="56"/>
      <c r="V23" s="56"/>
      <c r="W23" s="57">
        <f>S23-V23</f>
        <v>0.10970400000000001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3937007874015748" right="0" top="0.984251968503937" bottom="0.984251968503937" header="0.11811023622047245" footer="0.1181102362204724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2018-02-16T08:34:57Z</cp:lastPrinted>
  <dcterms:created xsi:type="dcterms:W3CDTF">2009-01-25T23:42:29Z</dcterms:created>
  <dcterms:modified xsi:type="dcterms:W3CDTF">2018-03-15T04:39:32Z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