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66" yWindow="2760" windowWidth="29040" windowHeight="1215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<sst xmlns="http://schemas.openxmlformats.org/spreadsheetml/2006/main" count="5899" uniqueCount="680">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</sst>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86" t="str">
        <f>version</f>
        <v>Версия 2.0</v>
      </c>
      <c r="H3" s="187"/>
      <c r="M3" s="28" t="s">
        <v>120</v>
      </c>
      <c r="N3" s="1">
        <f>N2-1</f>
        <v>2017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13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407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97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667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668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H22" sqref="H2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Декабрь 2018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Декабрь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1084.805</v>
      </c>
      <c r="G20" s="48">
        <f t="shared" si="0"/>
        <v>89.936</v>
      </c>
      <c r="H20" s="48">
        <f t="shared" si="0"/>
        <v>72.527</v>
      </c>
      <c r="I20" s="48">
        <f t="shared" si="0"/>
        <v>0</v>
      </c>
      <c r="J20" s="48">
        <f t="shared" si="0"/>
        <v>17.409</v>
      </c>
      <c r="K20" s="48">
        <f t="shared" si="0"/>
        <v>0</v>
      </c>
      <c r="L20" s="48">
        <f t="shared" si="0"/>
        <v>994.8689999999999</v>
      </c>
      <c r="M20" s="48">
        <f t="shared" si="0"/>
        <v>938.3019999999999</v>
      </c>
      <c r="N20" s="48">
        <f t="shared" si="0"/>
        <v>0</v>
      </c>
      <c r="O20" s="48">
        <f t="shared" si="0"/>
        <v>56.567</v>
      </c>
      <c r="P20" s="48">
        <f t="shared" si="0"/>
        <v>0</v>
      </c>
      <c r="Q20" s="48">
        <f>IF(G20=0,0,T20/G20)</f>
        <v>2.2267718567648105</v>
      </c>
      <c r="R20" s="48">
        <f>IF(L20=0,0,U20/L20)</f>
        <v>2.27024</v>
      </c>
      <c r="S20" s="48">
        <f>SUM(S21:S24)</f>
        <v>2458.8583522699996</v>
      </c>
      <c r="T20" s="48">
        <f>SUM(T21:T24)</f>
        <v>200.26695371</v>
      </c>
      <c r="U20" s="48">
        <f>SUM(U21:U24)</f>
        <v>2258.5913985599996</v>
      </c>
      <c r="V20" s="48">
        <f>SUM(V21:V24)</f>
        <v>0</v>
      </c>
      <c r="W20" s="131">
        <f>SUM(W21:W24)</f>
        <v>2458.8583522699996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1071.768</v>
      </c>
      <c r="G22" s="48">
        <f>H22+I22+J22+K22</f>
        <v>76.899</v>
      </c>
      <c r="H22" s="56">
        <f>55.864+16.663</f>
        <v>72.527</v>
      </c>
      <c r="I22" s="56">
        <v>0</v>
      </c>
      <c r="J22" s="56">
        <v>4.372</v>
      </c>
      <c r="K22" s="56">
        <v>0</v>
      </c>
      <c r="L22" s="48">
        <f>M22+N22+O22+P22</f>
        <v>994.8689999999999</v>
      </c>
      <c r="M22" s="56">
        <f>722.728+215.574</f>
        <v>938.3019999999999</v>
      </c>
      <c r="N22" s="56"/>
      <c r="O22" s="56">
        <v>56.567</v>
      </c>
      <c r="P22" s="56"/>
      <c r="Q22" s="56">
        <v>2.26729</v>
      </c>
      <c r="R22" s="56">
        <v>2.27024</v>
      </c>
      <c r="S22" s="48">
        <f>T22+U22</f>
        <v>2432.9437322699996</v>
      </c>
      <c r="T22" s="56">
        <f>G22*Q22</f>
        <v>174.35233371</v>
      </c>
      <c r="U22" s="56">
        <f>L22*R22</f>
        <v>2258.5913985599996</v>
      </c>
      <c r="V22" s="56">
        <v>0</v>
      </c>
      <c r="W22" s="57">
        <f>S22-V22</f>
        <v>2432.9437322699996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13.036999999999999</v>
      </c>
      <c r="G23" s="48">
        <f>H23+I23+J23+K23</f>
        <v>13.036999999999999</v>
      </c>
      <c r="H23" s="56"/>
      <c r="I23" s="56"/>
      <c r="J23" s="56">
        <f>5.558+7.479</f>
        <v>13.036999999999999</v>
      </c>
      <c r="K23" s="56"/>
      <c r="L23" s="48">
        <f>M23+N23+O23+P23</f>
        <v>0</v>
      </c>
      <c r="M23" s="56"/>
      <c r="N23" s="56"/>
      <c r="O23" s="56"/>
      <c r="P23" s="56"/>
      <c r="Q23" s="56">
        <f>T23/J23</f>
        <v>1.9877747948147582</v>
      </c>
      <c r="R23" s="56"/>
      <c r="S23" s="48">
        <f>T23+U23</f>
        <v>25.91462</v>
      </c>
      <c r="T23" s="56">
        <v>25.91462</v>
      </c>
      <c r="U23" s="56"/>
      <c r="V23" s="56"/>
      <c r="W23" s="57">
        <f>S23-V23</f>
        <v>25.91462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" right="0" top="0.984251968503937" bottom="0.984251968503937" header="0.11811023622047245" footer="0.1181102362204724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2019-01-21T06:38:01Z</cp:lastPrinted>
  <dcterms:created xsi:type="dcterms:W3CDTF">2009-01-25T23:42:29Z</dcterms:created>
  <dcterms:modified xsi:type="dcterms:W3CDTF">2019-01-21T09:54:27Z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1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