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<sst xmlns="http://schemas.openxmlformats.org/spreadsheetml/2006/main" count="5887" uniqueCount="680">
  <si>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</si>
  <si>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</si>
  <si>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</si>
  <si>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</si>
  <si>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</si>
  <si>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</si>
  <si>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</si>
  <si>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</si>
  <si>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</si>
  <si>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</si>
  <si>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</si>
  <si>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</si>
  <si>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</si>
  <si>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</si>
  <si>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</si>
  <si>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</si>
  <si>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</si>
  <si>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</si>
  <si>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</si>
  <si>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</si>
  <si>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</si>
  <si>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</si>
  <si>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</si>
  <si>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</si>
  <si>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</si>
  <si>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</si>
  <si>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</si>
  <si>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</si>
  <si>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</si>
  <si>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</si>
  <si>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</si>
  <si>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</si>
  <si>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</si>
  <si>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</si>
  <si>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</si>
  <si>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</si>
  <si>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</si>
  <si>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</si>
  <si>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</si>
  <si>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</si>
  <si>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</si>
  <si>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</si>
  <si>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</si>
  <si>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</si>
  <si>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</si>
  <si>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</si>
  <si>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</si>
  <si>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</si>
  <si>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</si>
  <si>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</si>
  <si>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</si>
  <si>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</si>
  <si>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</si>
  <si>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</si>
  <si>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</si>
  <si>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</si>
  <si>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</si>
  <si>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</si>
  <si>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</si>
  <si>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</si>
  <si>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</si>
  <si>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</si>
  <si>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</si>
  <si>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</si>
  <si>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</si>
  <si>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</si>
  <si>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</si>
  <si>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</si>
  <si>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</si>
  <si>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</si>
  <si>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</si>
  <si>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</si>
  <si>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</si>
  <si>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</si>
  <si>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</si>
  <si>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</si>
  <si>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</si>
  <si>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</si>
  <si>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</si>
  <si>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</si>
  <si>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</si>
  <si>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</si>
  <si>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</si>
  <si>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</si>
  <si>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</si>
  <si>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</si>
  <si>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</si>
  <si>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</si>
  <si>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</si>
  <si>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</si>
  <si>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</si>
  <si>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</si>
  <si>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</si>
  <si>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</si>
  <si>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</si>
  <si>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</si>
  <si>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</si>
  <si>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</si>
  <si>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</si>
  <si>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</si>
  <si>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</si>
  <si>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</si>
  <si>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</si>
  <si>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</si>
  <si>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</si>
  <si>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</si>
  <si>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</si>
  <si>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</si>
  <si>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</si>
  <si>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</si>
  <si>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</si>
  <si>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</si>
  <si>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</si>
  <si>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</si>
  <si>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</si>
  <si>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</si>
  <si>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</si>
  <si>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</si>
  <si>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</si>
  <si>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</si>
  <si>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</si>
  <si>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</si>
  <si>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</si>
  <si>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</si>
  <si>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</si>
  <si>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</si>
  <si>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</si>
  <si>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</si>
  <si>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</si>
  <si>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</si>
  <si>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</si>
  <si>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</si>
  <si>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</si>
  <si>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</si>
  <si>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</si>
  <si>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</si>
  <si>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</si>
  <si>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</si>
  <si>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</si>
  <si>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</si>
  <si>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</si>
  <si>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</si>
  <si>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</si>
  <si>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</si>
  <si>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</si>
  <si>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</si>
  <si>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</si>
  <si>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</si>
  <si>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</si>
  <si>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</si>
  <si>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</si>
  <si>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</si>
  <si>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</si>
  <si>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</si>
  <si>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</si>
  <si>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</si>
  <si>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</si>
  <si>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</si>
  <si>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</si>
  <si>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</si>
  <si>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</si>
  <si>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</si>
  <si>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</si>
  <si>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</si>
  <si>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</si>
  <si>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</si>
  <si>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</si>
  <si>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</si>
  <si>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</si>
  <si>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</si>
  <si>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</si>
  <si>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</si>
  <si>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</si>
  <si>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</si>
  <si>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</si>
  <si>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</si>
  <si>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</si>
  <si>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</si>
  <si>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</si>
  <si>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</si>
  <si>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</si>
  <si>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</si>
  <si>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</si>
  <si>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</si>
  <si>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</si>
  <si>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</si>
  <si>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</si>
  <si>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</si>
  <si>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</si>
  <si>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</si>
  <si>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</si>
  <si>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</si>
  <si>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</si>
  <si>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</si>
  <si>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</si>
  <si>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</si>
  <si>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</si>
  <si>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</si>
  <si>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</si>
  <si>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</si>
  <si>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</si>
  <si>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</si>
  <si>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</si>
  <si>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</si>
  <si>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</si>
  <si>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</si>
  <si>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</si>
  <si>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</si>
  <si>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</si>
  <si>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</si>
  <si>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</si>
  <si>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</si>
  <si>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</si>
  <si>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</si>
  <si>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</si>
  <si>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</si>
  <si>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</si>
  <si>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</si>
  <si>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</si>
  <si>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</si>
  <si>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</si>
  <si>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</si>
  <si>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</si>
  <si>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</si>
  <si>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</si>
  <si>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</si>
  <si>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</si>
  <si>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</si>
  <si>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</si>
  <si>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</si>
  <si>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</si>
  <si>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</si>
  <si>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</si>
  <si>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</si>
  <si>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</si>
  <si>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</si>
  <si>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</si>
  <si>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</si>
  <si>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</si>
  <si>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</si>
  <si>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</si>
  <si>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</si>
  <si>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</si>
  <si>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</si>
  <si>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</si>
  <si>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</si>
  <si>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</si>
  <si>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</si>
  <si>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</si>
  <si>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</si>
  <si>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</si>
  <si>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</si>
  <si>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</si>
  <si>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</si>
  <si>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</si>
  <si>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</si>
  <si>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</si>
  <si>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</si>
  <si>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</si>
  <si>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</si>
  <si>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</si>
  <si>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</si>
  <si>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</si>
  <si>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</si>
  <si>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</si>
  <si>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</si>
  <si>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</si>
  <si>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</si>
  <si>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</si>
  <si>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</si>
  <si>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</si>
  <si>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</si>
  <si>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</si>
  <si>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</si>
  <si>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</si>
  <si>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</si>
  <si>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</si>
  <si>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</si>
  <si>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</si>
  <si>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</si>
  <si>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</si>
  <si>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</si>
  <si>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</si>
  <si>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</si>
  <si>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</si>
  <si>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</si>
  <si>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</si>
  <si>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</si>
  <si>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</si>
  <si>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</si>
  <si>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</si>
  <si>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</si>
  <si>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</si>
  <si>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</si>
  <si>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</si>
  <si>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</si>
  <si>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</si>
  <si>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</si>
  <si>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</si>
  <si>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</si>
  <si>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</si>
  <si>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</si>
  <si>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</si>
  <si>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</si>
  <si>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</si>
  <si>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</si>
  <si>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</si>
  <si>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</si>
  <si>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</si>
  <si>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</si>
  <si>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</si>
  <si>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</si>
  <si>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</si>
  <si>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</si>
  <si>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</si>
  <si>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</si>
  <si>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</si>
  <si>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</si>
  <si>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</si>
  <si>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</si>
  <si>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</si>
  <si>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</si>
  <si>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</si>
  <si>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</si>
  <si>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</si>
  <si>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</si>
  <si>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</si>
  <si>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</si>
  <si>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</si>
  <si>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</si>
  <si>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</si>
  <si>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</si>
  <si>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</si>
  <si>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</si>
  <si>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</si>
  <si>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</si>
  <si>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</si>
  <si>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</si>
  <si>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</si>
  <si>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</si>
  <si>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</si>
  <si>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</si>
  <si>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</si>
  <si>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</si>
  <si>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</si>
  <si>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</si>
  <si>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</si>
  <si>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</si>
  <si>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</si>
  <si>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</si>
  <si>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</si>
  <si>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</si>
  <si>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</si>
  <si>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</si>
  <si>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</si>
  <si>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</si>
  <si>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</si>
  <si>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</si>
  <si>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</si>
  <si>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</si>
  <si>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</si>
  <si>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</si>
  <si>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</si>
  <si>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</si>
  <si>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</si>
  <si>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</si>
  <si>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</si>
  <si>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</si>
  <si>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</si>
  <si>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</si>
  <si>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</si>
  <si>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</si>
  <si>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</si>
  <si>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</si>
  <si>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</si>
  <si>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</si>
  <si>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</si>
  <si>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</si>
  <si>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</si>
  <si>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</si>
  <si>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</si>
  <si>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</si>
  <si>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</si>
  <si>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</si>
  <si>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</si>
  <si>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</si>
  <si>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</si>
  <si>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</si>
  <si>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</si>
  <si>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</si>
  <si>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</si>
  <si>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</si>
  <si>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</si>
  <si>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</si>
  <si>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</si>
  <si>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</si>
  <si>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</si>
  <si>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</si>
  <si>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</si>
  <si>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</si>
  <si>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</si>
  <si>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</si>
  <si>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</si>
  <si>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</si>
  <si>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</si>
  <si>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</si>
  <si>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</si>
  <si>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</si>
  <si>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</si>
  <si>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</si>
  <si>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</si>
  <si>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</si>
  <si>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</si>
  <si>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</si>
  <si>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</si>
  <si>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</si>
  <si>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</si>
  <si>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</si>
  <si>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</si>
  <si>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</si>
  <si>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</si>
  <si>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</si>
  <si>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</si>
  <si>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</si>
  <si>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</si>
  <si>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</si>
  <si>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</si>
  <si>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</si>
  <si>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</si>
  <si>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</si>
  <si>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</si>
  <si>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</si>
  <si>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</si>
  <si>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</si>
  <si>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</si>
  <si>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</si>
  <si>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</si>
  <si>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</si>
  <si>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</si>
  <si>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</si>
  <si>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</si>
  <si>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</si>
  <si>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</si>
  <si>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</si>
  <si>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</si>
  <si>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</si>
  <si>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</si>
  <si>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</si>
  <si>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</si>
  <si>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</si>
  <si>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</si>
  <si>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</si>
  <si>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</si>
  <si>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</si>
  <si>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</si>
  <si>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</si>
  <si>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</si>
  <si>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</si>
  <si>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</si>
  <si>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</si>
  <si>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</si>
  <si>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</si>
  <si>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</si>
  <si>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</si>
  <si>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</si>
  <si>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</si>
  <si>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</si>
  <si>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</si>
  <si>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</si>
  <si>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</si>
  <si>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</si>
  <si>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</si>
  <si>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</si>
  <si>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</si>
  <si>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</si>
  <si>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</si>
  <si>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</si>
  <si>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</si>
  <si>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</si>
  <si>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</si>
  <si>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</si>
  <si>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</si>
  <si>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</si>
  <si>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</si>
  <si>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</si>
  <si>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</si>
  <si>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</si>
  <si>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</si>
  <si>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</si>
  <si>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</si>
  <si>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</si>
  <si>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</si>
  <si>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</si>
  <si>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</si>
  <si>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</si>
  <si>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</si>
  <si>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</si>
  <si>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</si>
  <si>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</si>
  <si>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</si>
  <si>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</si>
  <si>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</si>
  <si>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</si>
  <si>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</si>
  <si>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</si>
  <si>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</si>
  <si>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</si>
  <si>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</si>
  <si>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</si>
  <si>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</si>
  <si>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</si>
  <si>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</si>
  <si>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</si>
  <si>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</si>
  <si>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</si>
  <si>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</si>
  <si>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</si>
  <si>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</si>
  <si>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</si>
  <si>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</si>
  <si>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</si>
  <si>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</si>
  <si>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</si>
  <si>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</si>
  <si>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</si>
  <si>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</si>
  <si>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</si>
  <si>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</si>
  <si>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</si>
  <si>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</si>
  <si>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</si>
  <si>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</si>
  <si>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</si>
  <si>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</si>
  <si>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</si>
  <si>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</si>
  <si>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</si>
  <si>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</si>
  <si>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</si>
  <si>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</si>
  <si>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</si>
  <si>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</si>
  <si>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</si>
  <si>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</si>
  <si>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</si>
  <si>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</si>
  <si>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</si>
  <si>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</si>
  <si>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</si>
  <si>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</si>
  <si>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</si>
  <si>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</si>
  <si>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</si>
  <si>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</si>
  <si>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</si>
  <si>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</si>
  <si>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</si>
  <si>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</si>
  <si>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</si>
  <si>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</si>
  <si>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</si>
  <si>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</si>
  <si>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</si>
  <si>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</si>
  <si>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</si>
  <si>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</si>
  <si>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</si>
  <si>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</si>
  <si>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</si>
  <si>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</si>
  <si>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</si>
  <si>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</si>
  <si>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</si>
  <si>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</si>
  <si>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</si>
  <si>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</si>
  <si>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</si>
  <si>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</si>
  <si>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</si>
  <si>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</si>
  <si>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</si>
  <si>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</si>
  <si>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</si>
  <si>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</si>
  <si>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</si>
  <si>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</si>
  <si>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</si>
  <si>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</si>
  <si>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</si>
  <si>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</si>
  <si>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</si>
  <si>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</si>
  <si>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</si>
  <si>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</si>
  <si>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</si>
  <si>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</si>
  <si>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</si>
  <si>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</si>
  <si>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</si>
  <si>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</si>
  <si>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</si>
  <si>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</si>
  <si>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</si>
  <si>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</si>
  <si>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</si>
  <si>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</si>
  <si>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</si>
  <si>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</si>
  <si>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</si>
  <si>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</si>
  <si>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</si>
  <si>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</si>
  <si>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</si>
  <si>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</si>
  <si>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</si>
  <si>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</si>
  <si>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</si>
  <si>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</si>
  <si>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</si>
  <si>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</si>
  <si>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</si>
  <si>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</si>
  <si>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</si>
  <si>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</si>
  <si>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</si>
  <si>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</si>
  <si>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</si>
  <si>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</si>
  <si>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</si>
  <si>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</si>
  <si>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</si>
  <si>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</si>
  <si>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</si>
  <si>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</si>
  <si>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</si>
  <si>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</si>
  <si>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</si>
  <si>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</si>
  <si>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</si>
  <si>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</si>
  <si>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</si>
  <si>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</si>
  <si>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</si>
  <si>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</si>
  <si>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</si>
  <si>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</si>
  <si>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</si>
  <si>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</si>
  <si>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</si>
  <si>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</si>
  <si>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</si>
  <si>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</si>
  <si>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</si>
  <si>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</si>
  <si>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</si>
  <si>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</si>
  <si>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</si>
  <si>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</si>
  <si>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</si>
  <si>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</si>
  <si>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</si>
  <si>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</si>
  <si>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</si>
  <si>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</si>
  <si>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</si>
  <si>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</si>
  <si>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</si>
  <si>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</si>
  <si>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</si>
  <si>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Княжев Алексей Александрович</t>
  </si>
  <si>
    <t>8 (3452) 74-97-92</t>
  </si>
  <si>
    <t>Удалить</t>
  </si>
  <si>
    <t>1</t>
  </si>
  <si>
    <t>Фуртаева Наталья Владимировна</t>
  </si>
  <si>
    <t>8 (3452) 79-24-30</t>
  </si>
  <si>
    <t>Furtaevanv@aistmn.ru</t>
  </si>
  <si>
    <t>Начальник ФЭС</t>
  </si>
  <si>
    <t>Мыльникова Юлия Борисовна</t>
  </si>
  <si>
    <t>8 (3452) 79-24-27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</si>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</sst>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168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172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 t="s">
        <v>169</v>
      </c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 t="s">
        <v>170</v>
      </c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 t="s">
        <v>171</v>
      </c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91" t="str">
        <f>version</f>
        <v>Версия 2.0</v>
      </c>
      <c r="H3" s="192"/>
      <c r="M3" s="28" t="s">
        <v>120</v>
      </c>
      <c r="N3" s="1">
        <f>N2-1</f>
        <v>2014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407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2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667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668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677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678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673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676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674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675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N42" sqref="N4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2015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Декабрь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62.135</v>
      </c>
      <c r="G20" s="48">
        <f t="shared" si="0"/>
        <v>41.789</v>
      </c>
      <c r="H20" s="48">
        <f t="shared" si="0"/>
        <v>0.091</v>
      </c>
      <c r="I20" s="48">
        <f t="shared" si="0"/>
        <v>0</v>
      </c>
      <c r="J20" s="48">
        <f t="shared" si="0"/>
        <v>37.61</v>
      </c>
      <c r="K20" s="48">
        <f t="shared" si="0"/>
        <v>4.088</v>
      </c>
      <c r="L20" s="48">
        <f t="shared" si="0"/>
        <v>20.346</v>
      </c>
      <c r="M20" s="48">
        <f t="shared" si="0"/>
        <v>0.049</v>
      </c>
      <c r="N20" s="48">
        <f t="shared" si="0"/>
        <v>0</v>
      </c>
      <c r="O20" s="48">
        <f t="shared" si="0"/>
        <v>20.297</v>
      </c>
      <c r="P20" s="48">
        <f t="shared" si="0"/>
        <v>0</v>
      </c>
      <c r="Q20" s="48">
        <f>IF(G20=0,0,T20/G20)</f>
        <v>2.529691199119385</v>
      </c>
      <c r="R20" s="48">
        <f>IF(L20=0,0,U20/L20)</f>
        <v>0</v>
      </c>
      <c r="S20" s="48">
        <f>SUM(S21:S24)</f>
        <v>105.71326552</v>
      </c>
      <c r="T20" s="48">
        <f>SUM(T21:T24)</f>
        <v>105.71326552</v>
      </c>
      <c r="U20" s="48">
        <f>SUM(U21:U24)</f>
        <v>0</v>
      </c>
      <c r="V20" s="48">
        <f>SUM(V21:V24)</f>
        <v>0</v>
      </c>
      <c r="W20" s="131">
        <f>SUM(W21:W24)</f>
        <v>105.71326552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671</v>
      </c>
      <c r="D22" s="144" t="s">
        <v>672</v>
      </c>
      <c r="E22" s="58" t="s">
        <v>252</v>
      </c>
      <c r="F22" s="48">
        <f>G22+L22</f>
        <v>58.047</v>
      </c>
      <c r="G22" s="48">
        <f>H22+I22+J22+K22</f>
        <v>37.701</v>
      </c>
      <c r="H22" s="56">
        <v>0.091</v>
      </c>
      <c r="I22" s="56"/>
      <c r="J22" s="56">
        <v>37.61</v>
      </c>
      <c r="K22" s="56"/>
      <c r="L22" s="48">
        <f>M22+N22+O22+P22</f>
        <v>20.346</v>
      </c>
      <c r="M22" s="56">
        <v>0.049</v>
      </c>
      <c r="N22" s="56"/>
      <c r="O22" s="56">
        <v>20.297</v>
      </c>
      <c r="P22" s="56"/>
      <c r="Q22" s="56">
        <f>99212.16/F22/1000</f>
        <v>1.7091694661222803</v>
      </c>
      <c r="R22" s="56"/>
      <c r="S22" s="48">
        <f>T22+U22</f>
        <v>99.21216</v>
      </c>
      <c r="T22" s="56">
        <f>F22*Q22</f>
        <v>99.21216</v>
      </c>
      <c r="U22" s="56"/>
      <c r="V22" s="56"/>
      <c r="W22" s="57">
        <f>S22-V22</f>
        <v>99.21216</v>
      </c>
      <c r="X22" s="143"/>
    </row>
    <row r="23" spans="3:24" ht="30" customHeight="1">
      <c r="C23" s="151" t="s">
        <v>671</v>
      </c>
      <c r="D23" s="144" t="s">
        <v>679</v>
      </c>
      <c r="E23" s="58" t="s">
        <v>257</v>
      </c>
      <c r="F23" s="48">
        <f>G23+L23</f>
        <v>4.088</v>
      </c>
      <c r="G23" s="48">
        <f>H23+I23+J23+K23</f>
        <v>4.088</v>
      </c>
      <c r="H23" s="56"/>
      <c r="I23" s="56"/>
      <c r="J23" s="56"/>
      <c r="K23" s="56">
        <v>4.088</v>
      </c>
      <c r="L23" s="48">
        <f>M23+N23+O23+P23</f>
        <v>0</v>
      </c>
      <c r="M23" s="56"/>
      <c r="N23" s="56"/>
      <c r="O23" s="56"/>
      <c r="P23" s="56"/>
      <c r="Q23" s="56">
        <v>1.59029</v>
      </c>
      <c r="R23" s="56"/>
      <c r="S23" s="48">
        <f>T23+U23</f>
        <v>6.50110552</v>
      </c>
      <c r="T23" s="56">
        <f>G23*Q23</f>
        <v>6.50110552</v>
      </c>
      <c r="U23" s="56"/>
      <c r="V23" s="56"/>
      <c r="W23" s="57">
        <f>S23-V23</f>
        <v>6.50110552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43" sqref="B43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407</v>
      </c>
      <c r="B2" s="45" t="s">
        <v>408</v>
      </c>
      <c r="C2" s="45" t="s">
        <v>256</v>
      </c>
    </row>
    <row r="122" spans="1:3" ht="11.25">
      <c r="A122" s="45" t="s">
        <v>641</v>
      </c>
      <c r="B122" s="45" t="s">
        <v>381</v>
      </c>
      <c r="C122" s="45" t="s">
        <v>642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2015-08-20T04:15:44Z</cp:lastPrinted>
  <dcterms:created xsi:type="dcterms:W3CDTF">2009-01-25T23:42:29Z</dcterms:created>
  <dcterms:modified xsi:type="dcterms:W3CDTF">2016-01-19T10:01:56Z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